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uria Rodríguez\Desktop\GARBIKER\OBSERVATORIO NURIA\"/>
    </mc:Choice>
  </mc:AlternateContent>
  <xr:revisionPtr revIDLastSave="0" documentId="8_{4491AEEB-3279-401F-BBDC-36E0405A434D}" xr6:coauthVersionLast="47" xr6:coauthVersionMax="47" xr10:uidLastSave="{00000000-0000-0000-0000-000000000000}"/>
  <bookViews>
    <workbookView xWindow="-108" yWindow="-108" windowWidth="23256" windowHeight="12456" xr2:uid="{DF5A36C2-0F04-42A9-A914-CC831B801438}"/>
  </bookViews>
  <sheets>
    <sheet name="Cuadros publicacion 2024" sheetId="1" r:id="rId1"/>
  </sheets>
  <externalReferences>
    <externalReference r:id="rId2"/>
  </externalReferences>
  <definedNames>
    <definedName name="_xlnm.Print_Area" localSheetId="0">'Cuadros publicacion 2024'!$A$106:$G$168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1" l="1"/>
  <c r="E154" i="1"/>
  <c r="E149" i="1"/>
  <c r="E163" i="1" s="1"/>
  <c r="E148" i="1"/>
  <c r="E147" i="1"/>
  <c r="E146" i="1"/>
  <c r="E145" i="1"/>
  <c r="E144" i="1"/>
  <c r="E143" i="1"/>
  <c r="E141" i="1"/>
  <c r="E142" i="1" s="1"/>
  <c r="E136" i="1"/>
  <c r="E132" i="1"/>
  <c r="E126" i="1"/>
  <c r="E122" i="1"/>
  <c r="E121" i="1"/>
  <c r="E120" i="1"/>
  <c r="E119" i="1"/>
  <c r="E118" i="1"/>
  <c r="E117" i="1"/>
  <c r="E116" i="1"/>
  <c r="E137" i="1" s="1"/>
  <c r="E114" i="1"/>
  <c r="E115" i="1" s="1"/>
  <c r="E113" i="1"/>
  <c r="E112" i="1"/>
  <c r="E104" i="1"/>
  <c r="E105" i="1" s="1"/>
  <c r="E83" i="1"/>
  <c r="F83" i="1" s="1"/>
  <c r="E76" i="1"/>
  <c r="F68" i="1" s="1"/>
  <c r="E75" i="1"/>
  <c r="F75" i="1" s="1"/>
  <c r="E57" i="1"/>
  <c r="F57" i="1" s="1"/>
  <c r="E53" i="1"/>
  <c r="F53" i="1" s="1"/>
  <c r="E42" i="1"/>
  <c r="E36" i="1"/>
  <c r="E43" i="1" s="1"/>
  <c r="E30" i="1"/>
  <c r="E8" i="1"/>
  <c r="E31" i="1" s="1"/>
  <c r="E164" i="1" l="1"/>
  <c r="F142" i="1"/>
  <c r="F28" i="1"/>
  <c r="F20" i="1"/>
  <c r="F12" i="1"/>
  <c r="F27" i="1"/>
  <c r="F19" i="1"/>
  <c r="F11" i="1"/>
  <c r="F26" i="1"/>
  <c r="F18" i="1"/>
  <c r="F10" i="1"/>
  <c r="F16" i="1"/>
  <c r="F23" i="1"/>
  <c r="F14" i="1"/>
  <c r="F13" i="1"/>
  <c r="F31" i="1"/>
  <c r="F25" i="1"/>
  <c r="F17" i="1"/>
  <c r="F9" i="1"/>
  <c r="F24" i="1"/>
  <c r="F15" i="1"/>
  <c r="F22" i="1"/>
  <c r="F21" i="1"/>
  <c r="F7" i="1"/>
  <c r="F29" i="1"/>
  <c r="F143" i="1"/>
  <c r="F159" i="1"/>
  <c r="F30" i="1"/>
  <c r="F102" i="1"/>
  <c r="F94" i="1"/>
  <c r="F86" i="1"/>
  <c r="F101" i="1"/>
  <c r="F93" i="1"/>
  <c r="F85" i="1"/>
  <c r="F103" i="1"/>
  <c r="F100" i="1"/>
  <c r="F92" i="1"/>
  <c r="F84" i="1"/>
  <c r="F96" i="1"/>
  <c r="F88" i="1"/>
  <c r="F105" i="1"/>
  <c r="F99" i="1"/>
  <c r="F91" i="1"/>
  <c r="F98" i="1"/>
  <c r="F90" i="1"/>
  <c r="F89" i="1"/>
  <c r="F95" i="1"/>
  <c r="F97" i="1"/>
  <c r="F82" i="1"/>
  <c r="F87" i="1"/>
  <c r="F144" i="1"/>
  <c r="F35" i="1"/>
  <c r="F41" i="1"/>
  <c r="F34" i="1"/>
  <c r="F40" i="1"/>
  <c r="F33" i="1"/>
  <c r="F38" i="1"/>
  <c r="F43" i="1"/>
  <c r="F39" i="1"/>
  <c r="F37" i="1"/>
  <c r="F42" i="1"/>
  <c r="F154" i="1"/>
  <c r="F122" i="1"/>
  <c r="E165" i="1"/>
  <c r="E166" i="1"/>
  <c r="E138" i="1"/>
  <c r="F137" i="1"/>
  <c r="F148" i="1"/>
  <c r="F61" i="1"/>
  <c r="F36" i="1"/>
  <c r="F56" i="1"/>
  <c r="F104" i="1"/>
  <c r="F8" i="1"/>
  <c r="F54" i="1"/>
  <c r="F55" i="1"/>
  <c r="F63" i="1"/>
  <c r="F50" i="1"/>
  <c r="F64" i="1"/>
  <c r="F72" i="1"/>
  <c r="F51" i="1"/>
  <c r="F65" i="1"/>
  <c r="F73" i="1"/>
  <c r="F62" i="1"/>
  <c r="F76" i="1"/>
  <c r="F71" i="1"/>
  <c r="F52" i="1"/>
  <c r="F58" i="1"/>
  <c r="F66" i="1"/>
  <c r="F74" i="1"/>
  <c r="F69" i="1"/>
  <c r="F70" i="1"/>
  <c r="F59" i="1"/>
  <c r="F67" i="1"/>
  <c r="F60" i="1"/>
  <c r="F138" i="1" l="1"/>
  <c r="F133" i="1"/>
  <c r="F132" i="1"/>
  <c r="F120" i="1"/>
  <c r="F116" i="1"/>
  <c r="F112" i="1"/>
  <c r="F121" i="1"/>
  <c r="F125" i="1"/>
  <c r="F130" i="1"/>
  <c r="F128" i="1"/>
  <c r="F131" i="1"/>
  <c r="F124" i="1"/>
  <c r="F123" i="1"/>
  <c r="E167" i="1"/>
  <c r="F167" i="1" s="1"/>
  <c r="F135" i="1"/>
  <c r="F129" i="1"/>
  <c r="F134" i="1"/>
  <c r="F127" i="1"/>
  <c r="F117" i="1"/>
  <c r="F113" i="1"/>
  <c r="F119" i="1"/>
  <c r="F166" i="1"/>
  <c r="F161" i="1"/>
  <c r="F160" i="1"/>
  <c r="F153" i="1"/>
  <c r="F151" i="1"/>
  <c r="F150" i="1"/>
  <c r="F162" i="1"/>
  <c r="F164" i="1"/>
  <c r="F152" i="1"/>
  <c r="F158" i="1"/>
  <c r="F157" i="1"/>
  <c r="F156" i="1"/>
  <c r="F155" i="1"/>
  <c r="F147" i="1"/>
  <c r="F115" i="1"/>
  <c r="F149" i="1"/>
  <c r="F165" i="1"/>
  <c r="F114" i="1"/>
  <c r="F118" i="1"/>
  <c r="F136" i="1"/>
  <c r="F126" i="1"/>
  <c r="F163" i="1"/>
  <c r="F141" i="1"/>
  <c r="F145" i="1"/>
  <c r="F146" i="1"/>
</calcChain>
</file>

<file path=xl/sharedStrings.xml><?xml version="1.0" encoding="utf-8"?>
<sst xmlns="http://schemas.openxmlformats.org/spreadsheetml/2006/main" count="166" uniqueCount="59">
  <si>
    <t>CUADRO Nº2
RESIDUOS HOGARES Y RESIDUOS SIMILARES SERVICIOS E INDUSTRIAS                                                                                GENERADOS EN EL TH DE BIZKAIA
AÑO 2022</t>
  </si>
  <si>
    <t>RESIDUOS DE LOS HOGARES</t>
  </si>
  <si>
    <t>FRACCIONES</t>
  </si>
  <si>
    <t>TOTAL</t>
  </si>
  <si>
    <t>%</t>
  </si>
  <si>
    <t>Mezcla de residuos</t>
  </si>
  <si>
    <t>TOTAL RECOGIDA EN MASA</t>
  </si>
  <si>
    <t>Biorresiduos</t>
  </si>
  <si>
    <t>Papel-cartón</t>
  </si>
  <si>
    <t>Vidrio</t>
  </si>
  <si>
    <t>Envases ligeros</t>
  </si>
  <si>
    <t>Plásticos no envases</t>
  </si>
  <si>
    <t>Metales no envases</t>
  </si>
  <si>
    <t>Peligrosos del hogar</t>
  </si>
  <si>
    <t>Pilas peligrosas</t>
  </si>
  <si>
    <t>Fluorescentes</t>
  </si>
  <si>
    <t>Resto de peligrosos</t>
  </si>
  <si>
    <t>Misceláneos</t>
  </si>
  <si>
    <t>Téxtil</t>
  </si>
  <si>
    <t>Madera</t>
  </si>
  <si>
    <t>Aceite de cocina</t>
  </si>
  <si>
    <t>Pilas no peligrosas</t>
  </si>
  <si>
    <t>Resto de misceláneos</t>
  </si>
  <si>
    <t>Voluminosos</t>
  </si>
  <si>
    <t>Línea blanca</t>
  </si>
  <si>
    <t>Línea marrón-gris</t>
  </si>
  <si>
    <t>Resto de voluminosos</t>
  </si>
  <si>
    <t>Residuos de construcción y reparación domiciliaria</t>
  </si>
  <si>
    <t>TOTAL RECOGIDA SELECTIVA RH</t>
  </si>
  <si>
    <t>TOTAL RESIDUOS DE LOS HOGARES</t>
  </si>
  <si>
    <t>RESIDUOS SIMILARES DE SERVICIOS E INDUSTRIAS</t>
  </si>
  <si>
    <t>Limpieza viaria, playas y animales muertos</t>
  </si>
  <si>
    <t>Vehículos abandonados</t>
  </si>
  <si>
    <t>Residuos de construcción y reparación no domiciliaria</t>
  </si>
  <si>
    <t>TOTAL RECOGIDA SELECTIVA RSSI</t>
  </si>
  <si>
    <t>TOTAL RESIDUOS SIMILARES DE SERVICIOS E INDUSTRIAS</t>
  </si>
  <si>
    <t>CUADRO Nº3
TOTAL RESIDUOS  DOMESTICOS (RH+RSSI)                                        GENERADOS EN EL TH DE BIZKAIA
AÑO 2022</t>
  </si>
  <si>
    <t>TOTAL RESIDUOS DOMÉSTICOS</t>
  </si>
  <si>
    <t>Peligrosos del Hogar</t>
  </si>
  <si>
    <t>RAEE's</t>
  </si>
  <si>
    <t>Residuos de construcción y reparación</t>
  </si>
  <si>
    <t xml:space="preserve">TOTAL RECOGIDA SELECTIVA </t>
  </si>
  <si>
    <t>CUADRO Nº4
RESIDUOS COMERCIALES GENERADOS EN EL TH DE BIZKAIA
AÑO 2022</t>
  </si>
  <si>
    <t>Residuos peligrosos</t>
  </si>
  <si>
    <t>Baterías y acumuladores</t>
  </si>
  <si>
    <t>Resto voluminosos</t>
  </si>
  <si>
    <t>TOTAL RECOGIDA SELECTIVA</t>
  </si>
  <si>
    <t>TOTAL RESIDUOS COMERCIALES</t>
  </si>
  <si>
    <t>CUADRO Nº5
TOTAL RESIDUOS URBANOS GENERADOS EN EL T.H. BIZKAIA
AÑO 2024</t>
  </si>
  <si>
    <t>TOTAL RESIDUOS URBANOS</t>
  </si>
  <si>
    <t xml:space="preserve"> RESIDUOS DOMÉSTICOS (RH+RSSI)</t>
  </si>
  <si>
    <t>RD (RH+RSSI)</t>
  </si>
  <si>
    <r>
      <t xml:space="preserve">Limpieza viaria, </t>
    </r>
    <r>
      <rPr>
        <sz val="9"/>
        <rFont val="Calibri"/>
        <family val="2"/>
      </rPr>
      <t xml:space="preserve">playas </t>
    </r>
    <r>
      <rPr>
        <sz val="9"/>
        <color indexed="8"/>
        <rFont val="Calibri"/>
        <family val="2"/>
      </rPr>
      <t>y animales muertos</t>
    </r>
  </si>
  <si>
    <t>TOTAL RECOGIDA SELECTIVA RD</t>
  </si>
  <si>
    <t>RESIDUOS COMERCIALES</t>
  </si>
  <si>
    <t>RC</t>
  </si>
  <si>
    <t>TOTAL RECOGIDA SELECTIVA RC</t>
  </si>
  <si>
    <t>TOTAL RECOGIDA EN MASA TOTAL RU</t>
  </si>
  <si>
    <t>TOTAL RECOGIDA SELECTIVA TOTAL 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</si>
</sst>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336699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8"/>
      <color theme="4" tint="-0.499984740745262"/>
      <name val="Aptos Narrow"/>
      <family val="2"/>
      <scheme val="minor"/>
    </font>
    <font>
      <sz val="18"/>
      <color theme="3"/>
      <name val="Aptos Narrow"/>
      <family val="2"/>
      <scheme val="minor"/>
    </font>
    <font>
      <sz val="16"/>
      <color theme="4" tint="-0.499984740745262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16"/>
      <color theme="3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2" fontId="4" fillId="0" borderId="1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vertical="center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vertical="center"/>
    </xf>
    <xf numFmtId="2" fontId="6" fillId="0" borderId="8" xfId="1" applyNumberFormat="1" applyFont="1" applyBorder="1" applyAlignment="1">
      <alignment vertical="center"/>
    </xf>
    <xf numFmtId="2" fontId="7" fillId="0" borderId="9" xfId="1" applyNumberFormat="1" applyFont="1" applyBorder="1" applyAlignment="1">
      <alignment horizontal="center" vertical="center"/>
    </xf>
    <xf numFmtId="2" fontId="7" fillId="0" borderId="10" xfId="1" applyNumberFormat="1" applyFont="1" applyBorder="1" applyAlignment="1">
      <alignment horizontal="center" vertical="center"/>
    </xf>
    <xf numFmtId="2" fontId="7" fillId="0" borderId="11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vertical="center"/>
    </xf>
    <xf numFmtId="0" fontId="8" fillId="2" borderId="12" xfId="1" applyFont="1" applyFill="1" applyBorder="1" applyAlignment="1">
      <alignment horizontal="center" vertical="center" wrapText="1"/>
    </xf>
    <xf numFmtId="2" fontId="9" fillId="0" borderId="4" xfId="1" applyNumberFormat="1" applyFont="1" applyBorder="1" applyAlignment="1">
      <alignment vertical="center"/>
    </xf>
    <xf numFmtId="2" fontId="9" fillId="3" borderId="12" xfId="1" applyNumberFormat="1" applyFont="1" applyFill="1" applyBorder="1" applyAlignment="1">
      <alignment vertical="center"/>
    </xf>
    <xf numFmtId="3" fontId="9" fillId="0" borderId="12" xfId="1" applyNumberFormat="1" applyFont="1" applyBorder="1" applyAlignment="1">
      <alignment vertical="center"/>
    </xf>
    <xf numFmtId="10" fontId="9" fillId="0" borderId="12" xfId="1" applyNumberFormat="1" applyFont="1" applyBorder="1" applyAlignment="1">
      <alignment vertical="center"/>
    </xf>
    <xf numFmtId="0" fontId="10" fillId="4" borderId="12" xfId="1" applyFont="1" applyFill="1" applyBorder="1" applyAlignment="1">
      <alignment vertical="center"/>
    </xf>
    <xf numFmtId="3" fontId="10" fillId="4" borderId="12" xfId="1" applyNumberFormat="1" applyFont="1" applyFill="1" applyBorder="1" applyAlignment="1">
      <alignment vertical="center"/>
    </xf>
    <xf numFmtId="10" fontId="10" fillId="4" borderId="12" xfId="1" applyNumberFormat="1" applyFont="1" applyFill="1" applyBorder="1" applyAlignment="1">
      <alignment vertical="center"/>
    </xf>
    <xf numFmtId="2" fontId="11" fillId="3" borderId="12" xfId="1" applyNumberFormat="1" applyFont="1" applyFill="1" applyBorder="1" applyAlignment="1">
      <alignment horizontal="right" vertical="center"/>
    </xf>
    <xf numFmtId="2" fontId="12" fillId="3" borderId="12" xfId="1" applyNumberFormat="1" applyFont="1" applyFill="1" applyBorder="1" applyAlignment="1">
      <alignment vertical="center"/>
    </xf>
    <xf numFmtId="2" fontId="9" fillId="3" borderId="12" xfId="1" applyNumberFormat="1" applyFont="1" applyFill="1" applyBorder="1" applyAlignment="1">
      <alignment vertical="center" wrapText="1"/>
    </xf>
    <xf numFmtId="0" fontId="8" fillId="5" borderId="12" xfId="1" applyFont="1" applyFill="1" applyBorder="1" applyAlignment="1">
      <alignment vertical="center"/>
    </xf>
    <xf numFmtId="3" fontId="8" fillId="5" borderId="12" xfId="1" applyNumberFormat="1" applyFont="1" applyFill="1" applyBorder="1" applyAlignment="1">
      <alignment vertical="center"/>
    </xf>
    <xf numFmtId="10" fontId="8" fillId="5" borderId="12" xfId="1" applyNumberFormat="1" applyFont="1" applyFill="1" applyBorder="1" applyAlignment="1">
      <alignment vertical="center"/>
    </xf>
    <xf numFmtId="2" fontId="1" fillId="0" borderId="4" xfId="1" applyNumberFormat="1" applyBorder="1" applyAlignment="1">
      <alignment vertical="center"/>
    </xf>
    <xf numFmtId="0" fontId="8" fillId="5" borderId="12" xfId="1" applyFont="1" applyFill="1" applyBorder="1" applyAlignment="1">
      <alignment vertical="center" wrapText="1"/>
    </xf>
    <xf numFmtId="0" fontId="8" fillId="6" borderId="0" xfId="1" applyFont="1" applyFill="1" applyAlignment="1">
      <alignment vertical="center" wrapText="1"/>
    </xf>
    <xf numFmtId="3" fontId="8" fillId="6" borderId="0" xfId="1" applyNumberFormat="1" applyFont="1" applyFill="1" applyAlignment="1">
      <alignment vertical="center"/>
    </xf>
    <xf numFmtId="10" fontId="8" fillId="6" borderId="0" xfId="1" applyNumberFormat="1" applyFont="1" applyFill="1" applyAlignment="1">
      <alignment vertical="center"/>
    </xf>
    <xf numFmtId="2" fontId="11" fillId="3" borderId="13" xfId="1" applyNumberFormat="1" applyFont="1" applyFill="1" applyBorder="1" applyAlignment="1">
      <alignment horizontal="right" vertical="center"/>
    </xf>
    <xf numFmtId="2" fontId="11" fillId="3" borderId="14" xfId="1" applyNumberFormat="1" applyFont="1" applyFill="1" applyBorder="1" applyAlignment="1">
      <alignment horizontal="right" vertical="center"/>
    </xf>
    <xf numFmtId="2" fontId="1" fillId="0" borderId="15" xfId="1" applyNumberFormat="1" applyBorder="1" applyAlignment="1">
      <alignment vertical="center"/>
    </xf>
    <xf numFmtId="2" fontId="1" fillId="6" borderId="0" xfId="1" applyNumberFormat="1" applyFill="1" applyAlignment="1">
      <alignment vertical="center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7" xfId="1" applyNumberFormat="1" applyFont="1" applyBorder="1" applyAlignment="1">
      <alignment horizontal="center" vertical="center"/>
    </xf>
    <xf numFmtId="2" fontId="4" fillId="0" borderId="18" xfId="1" applyNumberFormat="1" applyFont="1" applyBorder="1" applyAlignment="1">
      <alignment horizontal="center" vertical="center"/>
    </xf>
    <xf numFmtId="2" fontId="4" fillId="0" borderId="19" xfId="1" applyNumberFormat="1" applyFont="1" applyBorder="1" applyAlignment="1">
      <alignment horizontal="center" vertical="center"/>
    </xf>
    <xf numFmtId="2" fontId="4" fillId="0" borderId="20" xfId="1" applyNumberFormat="1" applyFont="1" applyBorder="1" applyAlignment="1">
      <alignment horizontal="center" vertical="center"/>
    </xf>
    <xf numFmtId="2" fontId="4" fillId="0" borderId="21" xfId="1" applyNumberFormat="1" applyFont="1" applyBorder="1" applyAlignment="1">
      <alignment horizontal="center" vertical="center"/>
    </xf>
    <xf numFmtId="2" fontId="9" fillId="3" borderId="14" xfId="1" applyNumberFormat="1" applyFont="1" applyFill="1" applyBorder="1" applyAlignment="1">
      <alignment vertical="center"/>
    </xf>
    <xf numFmtId="10" fontId="9" fillId="0" borderId="14" xfId="1" applyNumberFormat="1" applyFont="1" applyBorder="1" applyAlignment="1">
      <alignment vertical="center"/>
    </xf>
    <xf numFmtId="2" fontId="9" fillId="0" borderId="22" xfId="1" applyNumberFormat="1" applyFont="1" applyBorder="1" applyAlignment="1">
      <alignment vertical="center"/>
    </xf>
    <xf numFmtId="0" fontId="11" fillId="3" borderId="12" xfId="1" applyFont="1" applyFill="1" applyBorder="1" applyAlignment="1">
      <alignment horizontal="right" vertical="center"/>
    </xf>
    <xf numFmtId="2" fontId="9" fillId="6" borderId="23" xfId="1" applyNumberFormat="1" applyFont="1" applyFill="1" applyBorder="1" applyAlignment="1">
      <alignment vertical="center"/>
    </xf>
    <xf numFmtId="2" fontId="9" fillId="0" borderId="23" xfId="1" applyNumberFormat="1" applyFont="1" applyBorder="1" applyAlignment="1">
      <alignment vertical="center"/>
    </xf>
    <xf numFmtId="2" fontId="9" fillId="0" borderId="0" xfId="1" applyNumberFormat="1" applyFont="1" applyAlignment="1">
      <alignment vertical="center"/>
    </xf>
    <xf numFmtId="3" fontId="9" fillId="0" borderId="24" xfId="1" applyNumberFormat="1" applyFont="1" applyBorder="1" applyAlignment="1">
      <alignment vertical="center"/>
    </xf>
    <xf numFmtId="3" fontId="13" fillId="0" borderId="24" xfId="1" applyNumberFormat="1" applyFont="1" applyBorder="1" applyAlignment="1">
      <alignment vertical="center"/>
    </xf>
    <xf numFmtId="2" fontId="1" fillId="6" borderId="23" xfId="1" applyNumberFormat="1" applyFill="1" applyBorder="1" applyAlignment="1">
      <alignment vertical="center"/>
    </xf>
    <xf numFmtId="2" fontId="1" fillId="0" borderId="23" xfId="1" applyNumberFormat="1" applyBorder="1" applyAlignment="1">
      <alignment vertical="center"/>
    </xf>
    <xf numFmtId="2" fontId="1" fillId="0" borderId="0" xfId="1" applyNumberFormat="1" applyAlignment="1">
      <alignment vertical="center"/>
    </xf>
    <xf numFmtId="2" fontId="1" fillId="0" borderId="24" xfId="1" applyNumberFormat="1" applyBorder="1" applyAlignment="1">
      <alignment vertical="center"/>
    </xf>
    <xf numFmtId="2" fontId="1" fillId="6" borderId="15" xfId="1" applyNumberFormat="1" applyFill="1" applyBorder="1" applyAlignment="1">
      <alignment vertical="center"/>
    </xf>
    <xf numFmtId="2" fontId="1" fillId="6" borderId="8" xfId="1" applyNumberFormat="1" applyFill="1" applyBorder="1" applyAlignment="1">
      <alignment vertical="center"/>
    </xf>
    <xf numFmtId="2" fontId="1" fillId="6" borderId="4" xfId="1" applyNumberFormat="1" applyFill="1" applyBorder="1" applyAlignment="1">
      <alignment vertical="center"/>
    </xf>
    <xf numFmtId="2" fontId="5" fillId="6" borderId="0" xfId="1" applyNumberFormat="1" applyFont="1" applyFill="1" applyAlignment="1">
      <alignment vertical="center"/>
    </xf>
    <xf numFmtId="2" fontId="5" fillId="0" borderId="24" xfId="1" applyNumberFormat="1" applyFont="1" applyBorder="1" applyAlignment="1">
      <alignment vertical="center"/>
    </xf>
    <xf numFmtId="2" fontId="6" fillId="6" borderId="0" xfId="1" applyNumberFormat="1" applyFont="1" applyFill="1" applyAlignment="1">
      <alignment vertical="center"/>
    </xf>
    <xf numFmtId="2" fontId="6" fillId="0" borderId="24" xfId="1" applyNumberFormat="1" applyFont="1" applyBorder="1" applyAlignment="1">
      <alignment vertical="center"/>
    </xf>
    <xf numFmtId="2" fontId="1" fillId="0" borderId="8" xfId="1" applyNumberFormat="1" applyBorder="1" applyAlignment="1">
      <alignment vertical="center"/>
    </xf>
    <xf numFmtId="2" fontId="1" fillId="0" borderId="22" xfId="1" applyNumberFormat="1" applyBorder="1" applyAlignment="1">
      <alignment vertical="center"/>
    </xf>
    <xf numFmtId="2" fontId="14" fillId="0" borderId="13" xfId="1" applyNumberFormat="1" applyFont="1" applyBorder="1" applyAlignment="1">
      <alignment horizontal="center" vertical="center" textRotation="90"/>
    </xf>
    <xf numFmtId="2" fontId="15" fillId="0" borderId="1" xfId="1" applyNumberFormat="1" applyFont="1" applyBorder="1" applyAlignment="1">
      <alignment horizontal="center" vertical="center" textRotation="90"/>
    </xf>
    <xf numFmtId="2" fontId="14" fillId="0" borderId="25" xfId="1" applyNumberFormat="1" applyFont="1" applyBorder="1" applyAlignment="1">
      <alignment horizontal="center" vertical="center" textRotation="90"/>
    </xf>
    <xf numFmtId="2" fontId="16" fillId="0" borderId="13" xfId="1" applyNumberFormat="1" applyFont="1" applyBorder="1" applyAlignment="1">
      <alignment horizontal="center" vertical="center" textRotation="90"/>
    </xf>
    <xf numFmtId="2" fontId="16" fillId="0" borderId="25" xfId="1" applyNumberFormat="1" applyFont="1" applyBorder="1" applyAlignment="1">
      <alignment horizontal="center" vertical="center" textRotation="90"/>
    </xf>
    <xf numFmtId="0" fontId="13" fillId="4" borderId="12" xfId="1" applyFont="1" applyFill="1" applyBorder="1" applyAlignment="1">
      <alignment vertical="center"/>
    </xf>
    <xf numFmtId="2" fontId="9" fillId="6" borderId="0" xfId="1" applyNumberFormat="1" applyFont="1" applyFill="1" applyAlignment="1">
      <alignment vertical="center"/>
    </xf>
    <xf numFmtId="2" fontId="12" fillId="3" borderId="12" xfId="1" applyNumberFormat="1" applyFont="1" applyFill="1" applyBorder="1" applyAlignment="1">
      <alignment vertical="center" wrapText="1"/>
    </xf>
    <xf numFmtId="2" fontId="16" fillId="0" borderId="14" xfId="1" applyNumberFormat="1" applyFont="1" applyBorder="1" applyAlignment="1">
      <alignment horizontal="center" vertical="center" textRotation="90"/>
    </xf>
    <xf numFmtId="2" fontId="1" fillId="0" borderId="26" xfId="1" applyNumberFormat="1" applyBorder="1" applyAlignment="1">
      <alignment vertical="center"/>
    </xf>
    <xf numFmtId="2" fontId="19" fillId="0" borderId="27" xfId="1" applyNumberFormat="1" applyFont="1" applyBorder="1" applyAlignment="1">
      <alignment horizontal="center" vertical="center" textRotation="90"/>
    </xf>
    <xf numFmtId="3" fontId="10" fillId="0" borderId="24" xfId="1" applyNumberFormat="1" applyFont="1" applyBorder="1" applyAlignment="1">
      <alignment vertical="center"/>
    </xf>
    <xf numFmtId="3" fontId="9" fillId="0" borderId="28" xfId="1" applyNumberFormat="1" applyFont="1" applyBorder="1" applyAlignment="1">
      <alignment vertical="center"/>
    </xf>
    <xf numFmtId="0" fontId="8" fillId="5" borderId="13" xfId="1" applyFont="1" applyFill="1" applyBorder="1" applyAlignment="1">
      <alignment vertical="center"/>
    </xf>
    <xf numFmtId="0" fontId="3" fillId="7" borderId="29" xfId="1" applyFont="1" applyFill="1" applyBorder="1" applyAlignment="1">
      <alignment horizontal="center" vertical="center"/>
    </xf>
    <xf numFmtId="0" fontId="3" fillId="7" borderId="30" xfId="1" applyFont="1" applyFill="1" applyBorder="1" applyAlignment="1">
      <alignment horizontal="center" vertical="center"/>
    </xf>
    <xf numFmtId="3" fontId="3" fillId="7" borderId="12" xfId="1" applyNumberFormat="1" applyFont="1" applyFill="1" applyBorder="1" applyAlignment="1">
      <alignment vertical="center"/>
    </xf>
    <xf numFmtId="10" fontId="3" fillId="7" borderId="12" xfId="1" applyNumberFormat="1" applyFont="1" applyFill="1" applyBorder="1" applyAlignment="1">
      <alignment vertical="center"/>
    </xf>
    <xf numFmtId="0" fontId="3" fillId="8" borderId="29" xfId="1" applyFont="1" applyFill="1" applyBorder="1" applyAlignment="1">
      <alignment horizontal="center" vertical="center"/>
    </xf>
    <xf numFmtId="0" fontId="3" fillId="8" borderId="30" xfId="1" applyFont="1" applyFill="1" applyBorder="1" applyAlignment="1">
      <alignment horizontal="center" vertical="center"/>
    </xf>
    <xf numFmtId="3" fontId="3" fillId="8" borderId="12" xfId="1" applyNumberFormat="1" applyFont="1" applyFill="1" applyBorder="1" applyAlignment="1">
      <alignment vertical="center"/>
    </xf>
    <xf numFmtId="10" fontId="3" fillId="8" borderId="12" xfId="1" applyNumberFormat="1" applyFont="1" applyFill="1" applyBorder="1" applyAlignment="1">
      <alignment vertical="center"/>
    </xf>
    <xf numFmtId="2" fontId="14" fillId="0" borderId="14" xfId="1" applyNumberFormat="1" applyFont="1" applyBorder="1" applyAlignment="1">
      <alignment horizontal="center" vertical="center" textRotation="90"/>
    </xf>
    <xf numFmtId="0" fontId="2" fillId="9" borderId="5" xfId="1" applyFont="1" applyFill="1" applyBorder="1" applyAlignment="1">
      <alignment horizontal="center" vertical="center" wrapText="1"/>
    </xf>
    <xf numFmtId="0" fontId="2" fillId="9" borderId="7" xfId="1" applyFont="1" applyFill="1" applyBorder="1" applyAlignment="1">
      <alignment horizontal="center" vertical="center" wrapText="1"/>
    </xf>
    <xf numFmtId="3" fontId="2" fillId="9" borderId="12" xfId="1" applyNumberFormat="1" applyFont="1" applyFill="1" applyBorder="1" applyAlignment="1">
      <alignment vertical="center"/>
    </xf>
    <xf numFmtId="10" fontId="2" fillId="9" borderId="12" xfId="1" applyNumberFormat="1" applyFont="1" applyFill="1" applyBorder="1" applyAlignment="1">
      <alignment vertical="center"/>
    </xf>
    <xf numFmtId="2" fontId="1" fillId="6" borderId="22" xfId="1" applyNumberFormat="1" applyFill="1" applyBorder="1" applyAlignment="1">
      <alignment vertical="center"/>
    </xf>
  </cellXfs>
  <cellStyles count="2">
    <cellStyle name="Normal" xfId="0" builtinId="0"/>
    <cellStyle name="Normal 16" xfId="1" xr:uid="{FC721A4F-FDB5-4D78-8035-4B6549EA14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uria%20Rodr&#237;guez\Desktop\GARBIKER\OBSERVATORIO%20NURIA\2025.06.30%20Inventario%20Residuos%20Bizkaia%20-%20versi&#243;n%20final\INVENTARIO%202024.xlsm" TargetMode="External"/><Relationship Id="rId1" Type="http://schemas.openxmlformats.org/officeDocument/2006/relationships/externalLinkPath" Target="2025.06.30%20Inventario%20Residuos%20Bizkaia%20-%20versi&#243;n%20final/INVENTARI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s publicacion 2024"/>
      <sheetName val="Comparativa 24-23-22-21-20"/>
      <sheetName val="TABLA INVENTARIO"/>
      <sheetName val="INVENTARIO 23-24"/>
      <sheetName val="Indice"/>
      <sheetName val="Equivalencias_tabla_resumen"/>
      <sheetName val="INVENTARIO"/>
      <sheetName val="RESUMEN_MASA"/>
      <sheetName val="MASA MUN"/>
      <sheetName val="DATOS_MASA"/>
      <sheetName val="BIORRESIDUO"/>
      <sheetName val="MUN_BIORRESIDUO"/>
      <sheetName val="RESUMEN_BIORRESIDUO + PODAS"/>
      <sheetName val="PODAS"/>
      <sheetName val="PAPEL CARTÓN"/>
      <sheetName val="PC MUN + COM"/>
      <sheetName val="VIDRIO "/>
      <sheetName val="EELL"/>
      <sheetName val="PLÁSTICOS Y METALES NO ENVASES"/>
      <sheetName val="PELIGROSOS HOGAR"/>
      <sheetName val="RESUMEN_VOLUMINOSOS"/>
      <sheetName val="VOLUMINOSOS MUN"/>
      <sheetName val="DATOS VOLUMINOSOS"/>
      <sheetName val="RCD"/>
      <sheetName val="MISCELÁNEOS"/>
      <sheetName val="RESUMEN REUTILIZACIÓN "/>
      <sheetName val="REUTILIZACIÓN KOOPERA"/>
      <sheetName val="REUTILIZACIÓN MUN"/>
      <sheetName val="Criterios"/>
      <sheetName val="LISTAS"/>
      <sheetName val="MAESTRO_GESTORES"/>
      <sheetName val="Cantidades"/>
    </sheetNames>
    <sheetDataSet>
      <sheetData sheetId="0"/>
      <sheetData sheetId="1"/>
      <sheetData sheetId="2">
        <row r="8">
          <cell r="E8">
            <v>66754.401641673117</v>
          </cell>
          <cell r="G8">
            <v>67150.271258172797</v>
          </cell>
          <cell r="I8">
            <v>64899.284151249347</v>
          </cell>
          <cell r="K8">
            <v>70625.307083874548</v>
          </cell>
        </row>
        <row r="10">
          <cell r="E10">
            <v>3831.3002999999994</v>
          </cell>
          <cell r="G10">
            <v>3599.3053</v>
          </cell>
          <cell r="I10">
            <v>3061.4420999999998</v>
          </cell>
          <cell r="K10">
            <v>3751.5650901973504</v>
          </cell>
        </row>
        <row r="13">
          <cell r="E13">
            <v>5079.4636121999993</v>
          </cell>
          <cell r="G13">
            <v>5128.148747485714</v>
          </cell>
          <cell r="I13">
            <v>4844.6685236571411</v>
          </cell>
          <cell r="K13">
            <v>5411.2686686027109</v>
          </cell>
        </row>
        <row r="14">
          <cell r="E14">
            <v>3817.6209500000004</v>
          </cell>
          <cell r="G14">
            <v>3650.4097500000007</v>
          </cell>
          <cell r="I14">
            <v>3551.053350000001</v>
          </cell>
          <cell r="K14">
            <v>3923.8496699999992</v>
          </cell>
        </row>
        <row r="15">
          <cell r="E15">
            <v>5043.6537645670815</v>
          </cell>
          <cell r="G15">
            <v>4865.0056111137965</v>
          </cell>
          <cell r="I15">
            <v>4581.2012238720145</v>
          </cell>
          <cell r="K15">
            <v>5365.9917495251975</v>
          </cell>
        </row>
        <row r="16">
          <cell r="E16">
            <v>279.31799999999998</v>
          </cell>
          <cell r="G16">
            <v>329.42249999999996</v>
          </cell>
          <cell r="I16">
            <v>260.26875000000001</v>
          </cell>
          <cell r="K16">
            <v>331.0215</v>
          </cell>
        </row>
        <row r="17">
          <cell r="E17">
            <v>68.726700000000008</v>
          </cell>
          <cell r="G17">
            <v>75.456000000000003</v>
          </cell>
          <cell r="I17">
            <v>76.403700000000001</v>
          </cell>
          <cell r="K17">
            <v>76.360500000000002</v>
          </cell>
        </row>
        <row r="18">
          <cell r="E18">
            <v>114.7017925</v>
          </cell>
          <cell r="G18">
            <v>105.36219250000001</v>
          </cell>
          <cell r="I18">
            <v>95.878992499999995</v>
          </cell>
          <cell r="K18">
            <v>121.64619250000001</v>
          </cell>
        </row>
        <row r="26">
          <cell r="E26">
            <v>4170.4382299999997</v>
          </cell>
          <cell r="G26">
            <v>4694.4089700000013</v>
          </cell>
          <cell r="I26">
            <v>4415.0140000000001</v>
          </cell>
          <cell r="K26">
            <v>4625.8934099999997</v>
          </cell>
        </row>
        <row r="40">
          <cell r="E40">
            <v>5026.9457196264448</v>
          </cell>
          <cell r="G40">
            <v>4836.6998571945514</v>
          </cell>
          <cell r="I40">
            <v>4975.5517388098506</v>
          </cell>
          <cell r="K40">
            <v>5100.8431738869012</v>
          </cell>
        </row>
        <row r="44">
          <cell r="E44">
            <v>22295.648799999999</v>
          </cell>
          <cell r="G44">
            <v>22995.558100000002</v>
          </cell>
          <cell r="I44">
            <v>19794.059399999998</v>
          </cell>
          <cell r="K44">
            <v>22648.759899999997</v>
          </cell>
        </row>
        <row r="50">
          <cell r="E50">
            <v>518.04999999999995</v>
          </cell>
          <cell r="G50">
            <v>567.46000000000015</v>
          </cell>
          <cell r="I50">
            <v>832.02800000000013</v>
          </cell>
          <cell r="K50">
            <v>848.05000000000007</v>
          </cell>
        </row>
        <row r="52">
          <cell r="E52">
            <v>1483.4311475927359</v>
          </cell>
          <cell r="G52">
            <v>1492.2282501816176</v>
          </cell>
          <cell r="I52">
            <v>1442.2063144722079</v>
          </cell>
          <cell r="K52">
            <v>1569.4512685305453</v>
          </cell>
        </row>
        <row r="54">
          <cell r="E54">
            <v>1366.912</v>
          </cell>
          <cell r="G54">
            <v>993.39</v>
          </cell>
          <cell r="I54">
            <v>752.2</v>
          </cell>
          <cell r="K54">
            <v>1343.51</v>
          </cell>
        </row>
        <row r="56">
          <cell r="E56">
            <v>297.86298692039344</v>
          </cell>
          <cell r="G56">
            <v>290.73808950632201</v>
          </cell>
          <cell r="I56">
            <v>311.35117910400083</v>
          </cell>
          <cell r="K56">
            <v>324.61065275139987</v>
          </cell>
        </row>
        <row r="57">
          <cell r="E57">
            <v>423.28863434999994</v>
          </cell>
          <cell r="G57">
            <v>427.34572895714285</v>
          </cell>
          <cell r="I57">
            <v>403.7223769714285</v>
          </cell>
          <cell r="K57">
            <v>450.9390557168926</v>
          </cell>
        </row>
        <row r="58">
          <cell r="E58">
            <v>293.66315000000003</v>
          </cell>
          <cell r="G58">
            <v>280.80075000000005</v>
          </cell>
          <cell r="I58">
            <v>273.15795000000008</v>
          </cell>
          <cell r="K58">
            <v>301.83458999999993</v>
          </cell>
        </row>
        <row r="59">
          <cell r="E59">
            <v>7745.7751999999991</v>
          </cell>
          <cell r="G59">
            <v>7817.5648999999994</v>
          </cell>
          <cell r="I59">
            <v>6928.7825999999995</v>
          </cell>
          <cell r="K59">
            <v>3059.0797000000002</v>
          </cell>
        </row>
        <row r="66">
          <cell r="E66">
            <v>12353.891590370944</v>
          </cell>
          <cell r="G66">
            <v>12895.43800072647</v>
          </cell>
          <cell r="I66">
            <v>12746.092257888831</v>
          </cell>
          <cell r="K66">
            <v>13798.776074122181</v>
          </cell>
        </row>
        <row r="69">
          <cell r="E69">
            <v>203.00800000000001</v>
          </cell>
          <cell r="G69">
            <v>284.78300000000002</v>
          </cell>
          <cell r="I69">
            <v>276.86700000000002</v>
          </cell>
          <cell r="K69">
            <v>245.59299999999999</v>
          </cell>
        </row>
        <row r="73">
          <cell r="E73">
            <v>9041.0371404499983</v>
          </cell>
          <cell r="G73">
            <v>8995.2066326999993</v>
          </cell>
          <cell r="I73">
            <v>8921.1791687999976</v>
          </cell>
          <cell r="K73">
            <v>9294.881020018247</v>
          </cell>
        </row>
        <row r="74">
          <cell r="E74">
            <v>3406.0146500000001</v>
          </cell>
          <cell r="G74">
            <v>3285.3482500000005</v>
          </cell>
          <cell r="I74">
            <v>3225.2774500000005</v>
          </cell>
          <cell r="K74">
            <v>3524.9804899999995</v>
          </cell>
        </row>
        <row r="75">
          <cell r="E75">
            <v>280.20298692039341</v>
          </cell>
          <cell r="G75">
            <v>270.27808950632203</v>
          </cell>
          <cell r="I75">
            <v>254.5111791040008</v>
          </cell>
          <cell r="K75">
            <v>298.11065275139987</v>
          </cell>
        </row>
        <row r="76">
          <cell r="E76">
            <v>135.81</v>
          </cell>
          <cell r="G76">
            <v>185.22629999999998</v>
          </cell>
          <cell r="I76">
            <v>133.91175000000001</v>
          </cell>
          <cell r="K76">
            <v>176.88850000000002</v>
          </cell>
        </row>
        <row r="77">
          <cell r="E77">
            <v>8.3923000000000005</v>
          </cell>
          <cell r="G77">
            <v>9.3740000000000006</v>
          </cell>
          <cell r="I77">
            <v>32.744299999999996</v>
          </cell>
          <cell r="K77">
            <v>8.8175000000000008</v>
          </cell>
        </row>
        <row r="78">
          <cell r="E78">
            <v>4.8789999999999996</v>
          </cell>
          <cell r="G78">
            <v>2.6259999999999999</v>
          </cell>
          <cell r="I78">
            <v>5.5439999999999996</v>
          </cell>
          <cell r="K78">
            <v>1.37</v>
          </cell>
        </row>
        <row r="83">
          <cell r="E83">
            <v>6261.6660099999999</v>
          </cell>
          <cell r="G83">
            <v>5662.1124900000004</v>
          </cell>
          <cell r="I83">
            <v>3441.9430000000007</v>
          </cell>
          <cell r="K83">
            <v>5346.1333999999979</v>
          </cell>
        </row>
        <row r="89">
          <cell r="E89">
            <v>196.75482</v>
          </cell>
          <cell r="G89">
            <v>195.462715</v>
          </cell>
          <cell r="I89">
            <v>207.77136000000002</v>
          </cell>
          <cell r="K89">
            <v>214.93964499999998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EC49-EA4F-423F-A87A-E595977AD42B}">
  <sheetPr>
    <tabColor rgb="FF92D050"/>
  </sheetPr>
  <dimension ref="A2:G168"/>
  <sheetViews>
    <sheetView tabSelected="1" topLeftCell="A136" zoomScale="90" zoomScaleNormal="90" workbookViewId="0">
      <selection activeCell="E142" sqref="E142"/>
    </sheetView>
  </sheetViews>
  <sheetFormatPr baseColWidth="10" defaultColWidth="11.44140625" defaultRowHeight="14.4" x14ac:dyDescent="0.3"/>
  <cols>
    <col min="1" max="1" width="5.6640625" style="58" customWidth="1"/>
    <col min="2" max="2" width="8" style="28" customWidth="1"/>
    <col min="3" max="3" width="9.88671875" style="28" customWidth="1"/>
    <col min="4" max="4" width="35.33203125" style="28" customWidth="1"/>
    <col min="5" max="6" width="11.44140625" style="28"/>
    <col min="7" max="7" width="10.44140625" style="28" customWidth="1"/>
    <col min="8" max="9" width="11.44140625" style="28"/>
    <col min="10" max="10" width="2.5546875" style="28" customWidth="1"/>
    <col min="11" max="16384" width="11.44140625" style="28"/>
  </cols>
  <sheetData>
    <row r="2" spans="4:6" s="4" customFormat="1" ht="30" hidden="1" customHeight="1" x14ac:dyDescent="0.3">
      <c r="D2" s="1" t="s">
        <v>0</v>
      </c>
      <c r="E2" s="2"/>
      <c r="F2" s="3"/>
    </row>
    <row r="3" spans="4:6" s="8" customFormat="1" ht="30" hidden="1" customHeight="1" thickBot="1" x14ac:dyDescent="0.35">
      <c r="D3" s="5"/>
      <c r="E3" s="6"/>
      <c r="F3" s="7"/>
    </row>
    <row r="4" spans="4:6" s="8" customFormat="1" ht="6" hidden="1" customHeight="1" thickBot="1" x14ac:dyDescent="0.35">
      <c r="D4" s="9"/>
      <c r="E4" s="9"/>
      <c r="F4" s="9"/>
    </row>
    <row r="5" spans="4:6" s="13" customFormat="1" hidden="1" thickBot="1" x14ac:dyDescent="0.35">
      <c r="D5" s="10" t="s">
        <v>1</v>
      </c>
      <c r="E5" s="11"/>
      <c r="F5" s="12"/>
    </row>
    <row r="6" spans="4:6" s="15" customFormat="1" ht="12.6" hidden="1" thickBot="1" x14ac:dyDescent="0.35">
      <c r="D6" s="14" t="s">
        <v>2</v>
      </c>
      <c r="E6" s="14" t="s">
        <v>3</v>
      </c>
      <c r="F6" s="14" t="s">
        <v>4</v>
      </c>
    </row>
    <row r="7" spans="4:6" s="15" customFormat="1" ht="12.6" hidden="1" thickBot="1" x14ac:dyDescent="0.35">
      <c r="D7" s="16" t="s">
        <v>5</v>
      </c>
      <c r="E7" s="17">
        <v>266232.34037331969</v>
      </c>
      <c r="F7" s="18">
        <f t="shared" ref="F7:F31" si="0">E7/$E$31</f>
        <v>0.58783981331075053</v>
      </c>
    </row>
    <row r="8" spans="4:6" s="15" customFormat="1" ht="12.6" hidden="1" thickBot="1" x14ac:dyDescent="0.35">
      <c r="D8" s="19" t="s">
        <v>6</v>
      </c>
      <c r="E8" s="20">
        <f>E7</f>
        <v>266232.34037331969</v>
      </c>
      <c r="F8" s="21">
        <f t="shared" si="0"/>
        <v>0.58783981331075053</v>
      </c>
    </row>
    <row r="9" spans="4:6" s="15" customFormat="1" ht="12.6" hidden="1" thickBot="1" x14ac:dyDescent="0.35">
      <c r="D9" s="16" t="s">
        <v>7</v>
      </c>
      <c r="E9" s="17">
        <v>15359.883</v>
      </c>
      <c r="F9" s="18">
        <f t="shared" si="0"/>
        <v>3.3914552764453786E-2</v>
      </c>
    </row>
    <row r="10" spans="4:6" s="15" customFormat="1" ht="12.6" hidden="1" thickBot="1" x14ac:dyDescent="0.35">
      <c r="D10" s="16" t="s">
        <v>8</v>
      </c>
      <c r="E10" s="17">
        <v>19577.391946602896</v>
      </c>
      <c r="F10" s="18">
        <f t="shared" si="0"/>
        <v>4.3226793600150248E-2</v>
      </c>
    </row>
    <row r="11" spans="4:6" s="15" customFormat="1" ht="12.6" hidden="1" thickBot="1" x14ac:dyDescent="0.35">
      <c r="D11" s="16" t="s">
        <v>9</v>
      </c>
      <c r="E11" s="17">
        <v>14859.5928</v>
      </c>
      <c r="F11" s="18">
        <f t="shared" si="0"/>
        <v>3.2809914246996384E-2</v>
      </c>
    </row>
    <row r="12" spans="4:6" s="15" customFormat="1" ht="12.6" hidden="1" thickBot="1" x14ac:dyDescent="0.35">
      <c r="D12" s="16" t="s">
        <v>10</v>
      </c>
      <c r="E12" s="17">
        <v>19470.294105591278</v>
      </c>
      <c r="F12" s="18">
        <f t="shared" si="0"/>
        <v>4.2990322047603419E-2</v>
      </c>
    </row>
    <row r="13" spans="4:6" s="15" customFormat="1" ht="12.6" hidden="1" thickBot="1" x14ac:dyDescent="0.35">
      <c r="D13" s="16" t="s">
        <v>11</v>
      </c>
      <c r="E13" s="17">
        <v>1154.25675</v>
      </c>
      <c r="F13" s="18">
        <f t="shared" si="0"/>
        <v>2.54859372637161E-3</v>
      </c>
    </row>
    <row r="14" spans="4:6" s="15" customFormat="1" ht="12.6" hidden="1" thickBot="1" x14ac:dyDescent="0.35">
      <c r="D14" s="16" t="s">
        <v>12</v>
      </c>
      <c r="E14" s="17">
        <v>294.1155</v>
      </c>
      <c r="F14" s="18">
        <f t="shared" si="0"/>
        <v>6.4940570469148153E-4</v>
      </c>
    </row>
    <row r="15" spans="4:6" s="15" customFormat="1" ht="12.6" hidden="1" thickBot="1" x14ac:dyDescent="0.35">
      <c r="D15" s="16" t="s">
        <v>13</v>
      </c>
      <c r="E15" s="17">
        <v>425.40779999999995</v>
      </c>
      <c r="F15" s="18">
        <f t="shared" si="0"/>
        <v>9.3929851415601288E-4</v>
      </c>
    </row>
    <row r="16" spans="4:6" s="15" customFormat="1" ht="12.6" hidden="1" thickBot="1" x14ac:dyDescent="0.35">
      <c r="D16" s="22" t="s">
        <v>14</v>
      </c>
      <c r="E16" s="17">
        <v>29.956800000000001</v>
      </c>
      <c r="F16" s="18">
        <f t="shared" si="0"/>
        <v>6.6144480023330203E-5</v>
      </c>
    </row>
    <row r="17" spans="4:6" s="15" customFormat="1" ht="12.6" hidden="1" thickBot="1" x14ac:dyDescent="0.35">
      <c r="D17" s="22" t="s">
        <v>15</v>
      </c>
      <c r="E17" s="17">
        <v>117</v>
      </c>
      <c r="F17" s="18">
        <f t="shared" si="0"/>
        <v>2.5833547517524014E-4</v>
      </c>
    </row>
    <row r="18" spans="4:6" s="15" customFormat="1" ht="12.6" hidden="1" thickBot="1" x14ac:dyDescent="0.35">
      <c r="D18" s="22" t="s">
        <v>16</v>
      </c>
      <c r="E18" s="17">
        <v>278.45099999999996</v>
      </c>
      <c r="F18" s="18">
        <f t="shared" si="0"/>
        <v>6.1481855895744255E-4</v>
      </c>
    </row>
    <row r="19" spans="4:6" s="15" customFormat="1" ht="12.6" hidden="1" thickBot="1" x14ac:dyDescent="0.35">
      <c r="D19" s="23" t="s">
        <v>17</v>
      </c>
      <c r="E19" s="17">
        <v>15975.735209</v>
      </c>
      <c r="F19" s="18">
        <f t="shared" si="0"/>
        <v>3.5274351679408802E-2</v>
      </c>
    </row>
    <row r="20" spans="4:6" s="15" customFormat="1" ht="12.6" hidden="1" thickBot="1" x14ac:dyDescent="0.35">
      <c r="D20" s="22" t="s">
        <v>18</v>
      </c>
      <c r="E20" s="17">
        <v>4434.0417699999998</v>
      </c>
      <c r="F20" s="18">
        <f t="shared" si="0"/>
        <v>9.7903443384599383E-3</v>
      </c>
    </row>
    <row r="21" spans="4:6" s="15" customFormat="1" ht="12.6" hidden="1" thickBot="1" x14ac:dyDescent="0.35">
      <c r="D21" s="22" t="s">
        <v>19</v>
      </c>
      <c r="E21" s="17">
        <v>10891.522800000001</v>
      </c>
      <c r="F21" s="18">
        <f t="shared" si="0"/>
        <v>2.4048433486495404E-2</v>
      </c>
    </row>
    <row r="22" spans="4:6" s="15" customFormat="1" ht="12.6" hidden="1" thickBot="1" x14ac:dyDescent="0.35">
      <c r="D22" s="22" t="s">
        <v>20</v>
      </c>
      <c r="E22" s="17">
        <v>396.15699899999998</v>
      </c>
      <c r="F22" s="18">
        <f t="shared" si="0"/>
        <v>8.7471287675779596E-4</v>
      </c>
    </row>
    <row r="23" spans="4:6" s="15" customFormat="1" ht="12.6" hidden="1" thickBot="1" x14ac:dyDescent="0.35">
      <c r="D23" s="22" t="s">
        <v>21</v>
      </c>
      <c r="E23" s="17">
        <v>119.8272</v>
      </c>
      <c r="F23" s="18">
        <f t="shared" si="0"/>
        <v>2.6457792009332081E-4</v>
      </c>
    </row>
    <row r="24" spans="4:6" s="15" customFormat="1" ht="12.6" hidden="1" thickBot="1" x14ac:dyDescent="0.35">
      <c r="D24" s="22" t="s">
        <v>22</v>
      </c>
      <c r="E24" s="17">
        <v>134.18643999999904</v>
      </c>
      <c r="F24" s="18">
        <f t="shared" si="0"/>
        <v>2.9628305760233848E-4</v>
      </c>
    </row>
    <row r="25" spans="4:6" s="15" customFormat="1" ht="12.6" hidden="1" thickBot="1" x14ac:dyDescent="0.35">
      <c r="D25" s="23" t="s">
        <v>23</v>
      </c>
      <c r="E25" s="17">
        <v>19455.735832004229</v>
      </c>
      <c r="F25" s="18">
        <f t="shared" si="0"/>
        <v>4.2958177444826995E-2</v>
      </c>
    </row>
    <row r="26" spans="4:6" s="15" customFormat="1" ht="12.6" hidden="1" thickBot="1" x14ac:dyDescent="0.35">
      <c r="D26" s="22" t="s">
        <v>24</v>
      </c>
      <c r="E26" s="17">
        <v>7306.7760000000007</v>
      </c>
      <c r="F26" s="18">
        <f t="shared" si="0"/>
        <v>1.6133328632128553E-2</v>
      </c>
    </row>
    <row r="27" spans="4:6" s="15" customFormat="1" ht="12.6" hidden="1" thickBot="1" x14ac:dyDescent="0.35">
      <c r="D27" s="22" t="s">
        <v>25</v>
      </c>
      <c r="E27" s="17">
        <v>0</v>
      </c>
      <c r="F27" s="18">
        <f t="shared" si="0"/>
        <v>0</v>
      </c>
    </row>
    <row r="28" spans="4:6" s="15" customFormat="1" ht="12.6" hidden="1" thickBot="1" x14ac:dyDescent="0.35">
      <c r="D28" s="22" t="s">
        <v>26</v>
      </c>
      <c r="E28" s="17">
        <v>12148.95983200423</v>
      </c>
      <c r="F28" s="18">
        <f t="shared" si="0"/>
        <v>2.6824848812698449E-2</v>
      </c>
    </row>
    <row r="29" spans="4:6" s="15" customFormat="1" ht="24.6" hidden="1" thickBot="1" x14ac:dyDescent="0.35">
      <c r="D29" s="24" t="s">
        <v>27</v>
      </c>
      <c r="E29" s="17">
        <v>80094.717499999999</v>
      </c>
      <c r="F29" s="18">
        <f t="shared" si="0"/>
        <v>0.17684877696059079</v>
      </c>
    </row>
    <row r="30" spans="4:6" s="15" customFormat="1" ht="12.6" hidden="1" thickBot="1" x14ac:dyDescent="0.35">
      <c r="D30" s="19" t="s">
        <v>28</v>
      </c>
      <c r="E30" s="20">
        <f>E9+E10+E11+E12+E13+E14+E15+E19+E25+E29</f>
        <v>186667.1304431984</v>
      </c>
      <c r="F30" s="21">
        <f t="shared" si="0"/>
        <v>0.41216018668924953</v>
      </c>
    </row>
    <row r="31" spans="4:6" ht="15" hidden="1" thickBot="1" x14ac:dyDescent="0.35">
      <c r="D31" s="25" t="s">
        <v>29</v>
      </c>
      <c r="E31" s="26">
        <f>E8+E30</f>
        <v>452899.47081651806</v>
      </c>
      <c r="F31" s="27">
        <f t="shared" si="0"/>
        <v>1</v>
      </c>
    </row>
    <row r="32" spans="4:6" ht="15" hidden="1" thickBot="1" x14ac:dyDescent="0.35">
      <c r="D32" s="10" t="s">
        <v>30</v>
      </c>
      <c r="E32" s="11"/>
      <c r="F32" s="12"/>
    </row>
    <row r="33" spans="4:6" ht="15" hidden="1" thickBot="1" x14ac:dyDescent="0.35">
      <c r="D33" s="16" t="s">
        <v>31</v>
      </c>
      <c r="E33" s="17">
        <v>3024.37</v>
      </c>
      <c r="F33" s="18">
        <f>E33/$E$43</f>
        <v>7.1440041900535364E-2</v>
      </c>
    </row>
    <row r="34" spans="4:6" ht="15" hidden="1" thickBot="1" x14ac:dyDescent="0.35">
      <c r="D34" s="16" t="s">
        <v>32</v>
      </c>
      <c r="E34" s="17">
        <v>0</v>
      </c>
      <c r="F34" s="18">
        <f t="shared" ref="F34:F43" si="1">E34/$E$43</f>
        <v>0</v>
      </c>
    </row>
    <row r="35" spans="4:6" ht="15" hidden="1" thickBot="1" x14ac:dyDescent="0.35">
      <c r="D35" s="16" t="s">
        <v>5</v>
      </c>
      <c r="E35" s="17">
        <v>5916.2742305182146</v>
      </c>
      <c r="F35" s="18">
        <f t="shared" si="1"/>
        <v>0.13975104862278059</v>
      </c>
    </row>
    <row r="36" spans="4:6" ht="15" hidden="1" thickBot="1" x14ac:dyDescent="0.35">
      <c r="D36" s="19" t="s">
        <v>6</v>
      </c>
      <c r="E36" s="20">
        <f>SUM(E33:E35)</f>
        <v>8940.6442305182136</v>
      </c>
      <c r="F36" s="21">
        <f t="shared" si="1"/>
        <v>0.21119109052331594</v>
      </c>
    </row>
    <row r="37" spans="4:6" ht="15" hidden="1" thickBot="1" x14ac:dyDescent="0.35">
      <c r="D37" s="16" t="s">
        <v>7</v>
      </c>
      <c r="E37" s="17">
        <v>2544.56</v>
      </c>
      <c r="F37" s="18">
        <f t="shared" si="1"/>
        <v>6.0106228080038578E-2</v>
      </c>
    </row>
    <row r="38" spans="4:6" ht="15" hidden="1" thickBot="1" x14ac:dyDescent="0.35">
      <c r="D38" s="16" t="s">
        <v>10</v>
      </c>
      <c r="E38" s="17">
        <v>1081.6830058661822</v>
      </c>
      <c r="F38" s="18">
        <f t="shared" si="1"/>
        <v>2.5550934330844804E-2</v>
      </c>
    </row>
    <row r="39" spans="4:6" ht="15" hidden="1" thickBot="1" x14ac:dyDescent="0.35">
      <c r="D39" s="16" t="s">
        <v>8</v>
      </c>
      <c r="E39" s="17">
        <v>1631.4493288835752</v>
      </c>
      <c r="F39" s="18">
        <f t="shared" si="1"/>
        <v>3.8537218797317432E-2</v>
      </c>
    </row>
    <row r="40" spans="4:6" ht="15" hidden="1" thickBot="1" x14ac:dyDescent="0.35">
      <c r="D40" s="16" t="s">
        <v>9</v>
      </c>
      <c r="E40" s="17">
        <v>1143.0455999999999</v>
      </c>
      <c r="F40" s="18">
        <f t="shared" si="1"/>
        <v>2.7000408534082334E-2</v>
      </c>
    </row>
    <row r="41" spans="4:6" ht="24.6" hidden="1" thickBot="1" x14ac:dyDescent="0.35">
      <c r="D41" s="24" t="s">
        <v>33</v>
      </c>
      <c r="E41" s="17">
        <v>26992.999499999998</v>
      </c>
      <c r="F41" s="18">
        <f t="shared" si="1"/>
        <v>0.63761411973440096</v>
      </c>
    </row>
    <row r="42" spans="4:6" ht="15" hidden="1" thickBot="1" x14ac:dyDescent="0.35">
      <c r="D42" s="19" t="s">
        <v>34</v>
      </c>
      <c r="E42" s="20">
        <f>SUM(E37:E41)</f>
        <v>33393.737434749753</v>
      </c>
      <c r="F42" s="21">
        <f t="shared" si="1"/>
        <v>0.78880890947668403</v>
      </c>
    </row>
    <row r="43" spans="4:6" ht="24.6" hidden="1" thickBot="1" x14ac:dyDescent="0.35">
      <c r="D43" s="29" t="s">
        <v>35</v>
      </c>
      <c r="E43" s="26">
        <f>E36+E42</f>
        <v>42334.381665267967</v>
      </c>
      <c r="F43" s="27">
        <f t="shared" si="1"/>
        <v>1</v>
      </c>
    </row>
    <row r="44" spans="4:6" hidden="1" x14ac:dyDescent="0.3">
      <c r="D44" s="30"/>
      <c r="E44" s="31"/>
      <c r="F44" s="32"/>
    </row>
    <row r="45" spans="4:6" s="4" customFormat="1" ht="30" hidden="1" customHeight="1" x14ac:dyDescent="0.3">
      <c r="D45" s="1" t="s">
        <v>36</v>
      </c>
      <c r="E45" s="2"/>
      <c r="F45" s="3"/>
    </row>
    <row r="46" spans="4:6" s="8" customFormat="1" ht="30" hidden="1" customHeight="1" thickBot="1" x14ac:dyDescent="0.35">
      <c r="D46" s="5"/>
      <c r="E46" s="6"/>
      <c r="F46" s="7"/>
    </row>
    <row r="47" spans="4:6" ht="6" hidden="1" customHeight="1" thickBot="1" x14ac:dyDescent="0.35">
      <c r="D47" s="30"/>
      <c r="E47" s="31"/>
      <c r="F47" s="32"/>
    </row>
    <row r="48" spans="4:6" ht="15" hidden="1" thickBot="1" x14ac:dyDescent="0.35">
      <c r="D48" s="10" t="s">
        <v>37</v>
      </c>
      <c r="E48" s="11"/>
      <c r="F48" s="12"/>
    </row>
    <row r="49" spans="4:6" ht="15" hidden="1" thickBot="1" x14ac:dyDescent="0.35">
      <c r="D49" s="14" t="s">
        <v>2</v>
      </c>
      <c r="E49" s="14" t="s">
        <v>3</v>
      </c>
      <c r="F49" s="14" t="s">
        <v>4</v>
      </c>
    </row>
    <row r="50" spans="4:6" ht="15" hidden="1" thickBot="1" x14ac:dyDescent="0.35">
      <c r="D50" s="16" t="s">
        <v>31</v>
      </c>
      <c r="E50" s="17">
        <v>3024.37</v>
      </c>
      <c r="F50" s="18">
        <f>E50/$E$76</f>
        <v>6.1069532804428617E-3</v>
      </c>
    </row>
    <row r="51" spans="4:6" ht="15" hidden="1" thickBot="1" x14ac:dyDescent="0.35">
      <c r="D51" s="16" t="s">
        <v>32</v>
      </c>
      <c r="E51" s="17">
        <v>0</v>
      </c>
      <c r="F51" s="18">
        <f>E51/$E$76</f>
        <v>0</v>
      </c>
    </row>
    <row r="52" spans="4:6" ht="15" hidden="1" thickBot="1" x14ac:dyDescent="0.35">
      <c r="D52" s="16" t="s">
        <v>5</v>
      </c>
      <c r="E52" s="17">
        <v>272148.61460383795</v>
      </c>
      <c r="F52" s="18">
        <f>E52/$E$76</f>
        <v>0.54953556433997441</v>
      </c>
    </row>
    <row r="53" spans="4:6" ht="15" hidden="1" thickBot="1" x14ac:dyDescent="0.35">
      <c r="D53" s="19" t="s">
        <v>6</v>
      </c>
      <c r="E53" s="20">
        <f>SUM(E50:E52)</f>
        <v>275172.98460383795</v>
      </c>
      <c r="F53" s="21">
        <f>E53/E76</f>
        <v>0.55564251762041728</v>
      </c>
    </row>
    <row r="54" spans="4:6" ht="15" hidden="1" thickBot="1" x14ac:dyDescent="0.35">
      <c r="D54" s="16" t="s">
        <v>7</v>
      </c>
      <c r="E54" s="17">
        <v>17904.442999999999</v>
      </c>
      <c r="F54" s="18">
        <f t="shared" ref="F54:F76" si="2">E54/$E$76</f>
        <v>3.6153511942438335E-2</v>
      </c>
    </row>
    <row r="55" spans="4:6" ht="15" hidden="1" thickBot="1" x14ac:dyDescent="0.35">
      <c r="D55" s="16" t="s">
        <v>8</v>
      </c>
      <c r="E55" s="17">
        <v>21208.841275486473</v>
      </c>
      <c r="F55" s="18">
        <f t="shared" si="2"/>
        <v>4.2825911777237602E-2</v>
      </c>
    </row>
    <row r="56" spans="4:6" ht="15" hidden="1" thickBot="1" x14ac:dyDescent="0.35">
      <c r="D56" s="16" t="s">
        <v>9</v>
      </c>
      <c r="E56" s="17">
        <v>16002.6384</v>
      </c>
      <c r="F56" s="18">
        <f t="shared" si="2"/>
        <v>3.2313296677529836E-2</v>
      </c>
    </row>
    <row r="57" spans="4:6" ht="15" hidden="1" thickBot="1" x14ac:dyDescent="0.35">
      <c r="D57" s="16" t="s">
        <v>10</v>
      </c>
      <c r="E57" s="17">
        <f>+E12+E38</f>
        <v>20551.977111457461</v>
      </c>
      <c r="F57" s="18">
        <f t="shared" si="2"/>
        <v>4.149954008286081E-2</v>
      </c>
    </row>
    <row r="58" spans="4:6" ht="15" hidden="1" thickBot="1" x14ac:dyDescent="0.35">
      <c r="D58" s="16" t="s">
        <v>11</v>
      </c>
      <c r="E58" s="17">
        <v>1154.25675</v>
      </c>
      <c r="F58" s="18">
        <f t="shared" si="2"/>
        <v>2.3307307128049202E-3</v>
      </c>
    </row>
    <row r="59" spans="4:6" ht="15" hidden="1" thickBot="1" x14ac:dyDescent="0.35">
      <c r="D59" s="16" t="s">
        <v>12</v>
      </c>
      <c r="E59" s="17">
        <v>294.1155</v>
      </c>
      <c r="F59" s="18">
        <f t="shared" si="2"/>
        <v>5.9389215524360199E-4</v>
      </c>
    </row>
    <row r="60" spans="4:6" ht="15" hidden="1" thickBot="1" x14ac:dyDescent="0.35">
      <c r="D60" s="16" t="s">
        <v>38</v>
      </c>
      <c r="E60" s="17">
        <v>425.40779999999995</v>
      </c>
      <c r="F60" s="18">
        <f t="shared" si="2"/>
        <v>8.5900387840640556E-4</v>
      </c>
    </row>
    <row r="61" spans="4:6" ht="15" hidden="1" thickBot="1" x14ac:dyDescent="0.35">
      <c r="D61" s="22" t="s">
        <v>14</v>
      </c>
      <c r="E61" s="17">
        <v>29.956800000000001</v>
      </c>
      <c r="F61" s="18">
        <f t="shared" si="2"/>
        <v>6.0490210533622123E-5</v>
      </c>
    </row>
    <row r="62" spans="4:6" ht="15" hidden="1" thickBot="1" x14ac:dyDescent="0.35">
      <c r="D62" s="22" t="s">
        <v>15</v>
      </c>
      <c r="E62" s="17">
        <v>117</v>
      </c>
      <c r="F62" s="18">
        <f t="shared" si="2"/>
        <v>2.3625202399568004E-4</v>
      </c>
    </row>
    <row r="63" spans="4:6" ht="15" hidden="1" thickBot="1" x14ac:dyDescent="0.35">
      <c r="D63" s="22" t="s">
        <v>16</v>
      </c>
      <c r="E63" s="17">
        <v>278.45099999999996</v>
      </c>
      <c r="F63" s="18">
        <f t="shared" si="2"/>
        <v>5.6226164387710342E-4</v>
      </c>
    </row>
    <row r="64" spans="4:6" ht="15" hidden="1" thickBot="1" x14ac:dyDescent="0.35">
      <c r="D64" s="23" t="s">
        <v>17</v>
      </c>
      <c r="E64" s="17">
        <v>15975.735209</v>
      </c>
      <c r="F64" s="18">
        <f t="shared" si="2"/>
        <v>3.2258972461070928E-2</v>
      </c>
    </row>
    <row r="65" spans="4:6" ht="15" hidden="1" thickBot="1" x14ac:dyDescent="0.35">
      <c r="D65" s="22" t="s">
        <v>18</v>
      </c>
      <c r="E65" s="17">
        <v>4434.0417699999998</v>
      </c>
      <c r="F65" s="18">
        <f t="shared" si="2"/>
        <v>8.9534302790075862E-3</v>
      </c>
    </row>
    <row r="66" spans="4:6" ht="15" hidden="1" thickBot="1" x14ac:dyDescent="0.35">
      <c r="D66" s="22" t="s">
        <v>19</v>
      </c>
      <c r="E66" s="17">
        <v>10891.522800000001</v>
      </c>
      <c r="F66" s="18">
        <f t="shared" si="2"/>
        <v>2.1992686375171763E-2</v>
      </c>
    </row>
    <row r="67" spans="4:6" ht="15" hidden="1" thickBot="1" x14ac:dyDescent="0.35">
      <c r="D67" s="22" t="s">
        <v>20</v>
      </c>
      <c r="E67" s="17">
        <v>396.15699899999998</v>
      </c>
      <c r="F67" s="18">
        <f t="shared" si="2"/>
        <v>7.9993925498978281E-4</v>
      </c>
    </row>
    <row r="68" spans="4:6" ht="15" hidden="1" thickBot="1" x14ac:dyDescent="0.35">
      <c r="D68" s="22" t="s">
        <v>21</v>
      </c>
      <c r="E68" s="17">
        <v>119.8272</v>
      </c>
      <c r="F68" s="18">
        <f t="shared" si="2"/>
        <v>2.4196084213448849E-4</v>
      </c>
    </row>
    <row r="69" spans="4:6" ht="15" hidden="1" thickBot="1" x14ac:dyDescent="0.35">
      <c r="D69" s="22" t="s">
        <v>22</v>
      </c>
      <c r="E69" s="17">
        <v>134.18643999999904</v>
      </c>
      <c r="F69" s="18">
        <f t="shared" si="2"/>
        <v>2.7095570976730474E-4</v>
      </c>
    </row>
    <row r="70" spans="4:6" ht="15" hidden="1" thickBot="1" x14ac:dyDescent="0.35">
      <c r="D70" s="23" t="s">
        <v>23</v>
      </c>
      <c r="E70" s="17">
        <v>19455.735832004229</v>
      </c>
      <c r="F70" s="18">
        <f t="shared" si="2"/>
        <v>3.928595699689124E-2</v>
      </c>
    </row>
    <row r="71" spans="4:6" ht="15" hidden="1" thickBot="1" x14ac:dyDescent="0.35">
      <c r="D71" s="33" t="s">
        <v>39</v>
      </c>
      <c r="E71" s="17">
        <v>7306.7760000000007</v>
      </c>
      <c r="F71" s="18">
        <f t="shared" si="2"/>
        <v>1.4754193323786831E-2</v>
      </c>
    </row>
    <row r="72" spans="4:6" ht="15" hidden="1" thickBot="1" x14ac:dyDescent="0.35">
      <c r="D72" s="34"/>
      <c r="E72" s="17">
        <v>0</v>
      </c>
      <c r="F72" s="18">
        <f t="shared" si="2"/>
        <v>0</v>
      </c>
    </row>
    <row r="73" spans="4:6" ht="15" hidden="1" thickBot="1" x14ac:dyDescent="0.35">
      <c r="D73" s="22" t="s">
        <v>26</v>
      </c>
      <c r="E73" s="17">
        <v>12148.95983200423</v>
      </c>
      <c r="F73" s="18">
        <f t="shared" si="2"/>
        <v>2.4531763673104411E-2</v>
      </c>
    </row>
    <row r="74" spans="4:6" s="15" customFormat="1" ht="21.75" hidden="1" customHeight="1" thickBot="1" x14ac:dyDescent="0.35">
      <c r="D74" s="24" t="s">
        <v>40</v>
      </c>
      <c r="E74" s="17">
        <v>107087.71699999999</v>
      </c>
      <c r="F74" s="18">
        <f t="shared" si="2"/>
        <v>0.21623666569509906</v>
      </c>
    </row>
    <row r="75" spans="4:6" ht="15" hidden="1" thickBot="1" x14ac:dyDescent="0.35">
      <c r="D75" s="19" t="s">
        <v>41</v>
      </c>
      <c r="E75" s="20">
        <f>E54+E55+E56+E57+E58+E59+E60+E64+E70+E74</f>
        <v>220060.86787794816</v>
      </c>
      <c r="F75" s="21">
        <f t="shared" si="2"/>
        <v>0.44435748237958278</v>
      </c>
    </row>
    <row r="76" spans="4:6" s="35" customFormat="1" ht="15" hidden="1" thickBot="1" x14ac:dyDescent="0.35">
      <c r="D76" s="29" t="s">
        <v>37</v>
      </c>
      <c r="E76" s="26">
        <f>E75+E53</f>
        <v>495233.8524817861</v>
      </c>
      <c r="F76" s="27">
        <f t="shared" si="2"/>
        <v>1</v>
      </c>
    </row>
    <row r="77" spans="4:6" s="36" customFormat="1" hidden="1" x14ac:dyDescent="0.3">
      <c r="D77" s="30"/>
      <c r="E77" s="31"/>
      <c r="F77" s="32"/>
    </row>
    <row r="78" spans="4:6" s="4" customFormat="1" ht="21" hidden="1" customHeight="1" x14ac:dyDescent="0.3">
      <c r="D78" s="37" t="s">
        <v>42</v>
      </c>
      <c r="E78" s="38"/>
      <c r="F78" s="39"/>
    </row>
    <row r="79" spans="4:6" s="8" customFormat="1" ht="19.5" hidden="1" customHeight="1" thickBot="1" x14ac:dyDescent="0.35">
      <c r="D79" s="40"/>
      <c r="E79" s="41"/>
      <c r="F79" s="42"/>
    </row>
    <row r="81" spans="4:6" s="15" customFormat="1" ht="12.6" hidden="1" thickBot="1" x14ac:dyDescent="0.35">
      <c r="D81" s="14" t="s">
        <v>2</v>
      </c>
      <c r="E81" s="14" t="s">
        <v>3</v>
      </c>
      <c r="F81" s="14" t="s">
        <v>4</v>
      </c>
    </row>
    <row r="82" spans="4:6" s="15" customFormat="1" ht="12.6" hidden="1" thickBot="1" x14ac:dyDescent="0.35">
      <c r="D82" s="16" t="s">
        <v>5</v>
      </c>
      <c r="E82" s="17">
        <v>48204.086922072864</v>
      </c>
      <c r="F82" s="18">
        <f t="shared" ref="F82:F105" si="3">E82/$E$105</f>
        <v>0.39963944643754856</v>
      </c>
    </row>
    <row r="83" spans="4:6" s="15" customFormat="1" ht="12.6" hidden="1" thickBot="1" x14ac:dyDescent="0.35">
      <c r="D83" s="19" t="s">
        <v>6</v>
      </c>
      <c r="E83" s="20">
        <f>E82</f>
        <v>48204.086922072864</v>
      </c>
      <c r="F83" s="21">
        <f t="shared" si="3"/>
        <v>0.39963944643754856</v>
      </c>
    </row>
    <row r="84" spans="4:6" s="15" customFormat="1" ht="12.6" hidden="1" thickBot="1" x14ac:dyDescent="0.35">
      <c r="D84" s="16" t="s">
        <v>7</v>
      </c>
      <c r="E84" s="17">
        <v>957.20600000000002</v>
      </c>
      <c r="F84" s="18">
        <f t="shared" si="3"/>
        <v>7.9357851251308439E-3</v>
      </c>
    </row>
    <row r="85" spans="4:6" s="15" customFormat="1" ht="12.6" hidden="1" thickBot="1" x14ac:dyDescent="0.35">
      <c r="D85" s="16" t="s">
        <v>8</v>
      </c>
      <c r="E85" s="17">
        <v>34774.098652185028</v>
      </c>
      <c r="F85" s="18">
        <f t="shared" si="3"/>
        <v>0.28829716364486069</v>
      </c>
    </row>
    <row r="86" spans="4:6" s="15" customFormat="1" ht="12.6" hidden="1" thickBot="1" x14ac:dyDescent="0.35">
      <c r="D86" s="16" t="s">
        <v>9</v>
      </c>
      <c r="E86" s="17">
        <v>13378.761599999998</v>
      </c>
      <c r="F86" s="18">
        <f t="shared" si="3"/>
        <v>0.11091758440497837</v>
      </c>
    </row>
    <row r="87" spans="4:6" s="45" customFormat="1" ht="12.6" hidden="1" thickBot="1" x14ac:dyDescent="0.35">
      <c r="D87" s="43" t="s">
        <v>10</v>
      </c>
      <c r="E87" s="17">
        <v>1081.6830058661822</v>
      </c>
      <c r="F87" s="44">
        <f t="shared" si="3"/>
        <v>8.9677706868319558E-3</v>
      </c>
    </row>
    <row r="88" spans="4:6" s="15" customFormat="1" ht="12.6" hidden="1" thickBot="1" x14ac:dyDescent="0.35">
      <c r="D88" s="16" t="s">
        <v>11</v>
      </c>
      <c r="E88" s="17">
        <v>564.68425000000002</v>
      </c>
      <c r="F88" s="18">
        <f t="shared" si="3"/>
        <v>4.6815553512469287E-3</v>
      </c>
    </row>
    <row r="89" spans="4:6" s="15" customFormat="1" ht="12.6" hidden="1" thickBot="1" x14ac:dyDescent="0.35">
      <c r="D89" s="16" t="s">
        <v>12</v>
      </c>
      <c r="E89" s="17">
        <v>154.70600000000002</v>
      </c>
      <c r="F89" s="18">
        <f t="shared" si="3"/>
        <v>1.2826012097380214E-3</v>
      </c>
    </row>
    <row r="90" spans="4:6" s="15" customFormat="1" ht="12.6" hidden="1" thickBot="1" x14ac:dyDescent="0.35">
      <c r="D90" s="16" t="s">
        <v>43</v>
      </c>
      <c r="E90" s="17">
        <v>19.432000000000002</v>
      </c>
      <c r="F90" s="18">
        <f t="shared" si="3"/>
        <v>1.6110239232886399E-4</v>
      </c>
    </row>
    <row r="91" spans="4:6" s="15" customFormat="1" ht="12.6" hidden="1" thickBot="1" x14ac:dyDescent="0.35">
      <c r="D91" s="46" t="s">
        <v>44</v>
      </c>
      <c r="E91" s="17">
        <v>0</v>
      </c>
      <c r="F91" s="18">
        <f t="shared" si="3"/>
        <v>0</v>
      </c>
    </row>
    <row r="92" spans="4:6" s="15" customFormat="1" ht="12.6" hidden="1" thickBot="1" x14ac:dyDescent="0.35">
      <c r="D92" s="46" t="s">
        <v>15</v>
      </c>
      <c r="E92" s="17">
        <v>0</v>
      </c>
      <c r="F92" s="18">
        <f t="shared" si="3"/>
        <v>0</v>
      </c>
    </row>
    <row r="93" spans="4:6" s="15" customFormat="1" ht="12.6" hidden="1" thickBot="1" x14ac:dyDescent="0.35">
      <c r="D93" s="46" t="s">
        <v>14</v>
      </c>
      <c r="E93" s="17">
        <v>19.432000000000002</v>
      </c>
      <c r="F93" s="18">
        <f t="shared" si="3"/>
        <v>1.6110239232886399E-4</v>
      </c>
    </row>
    <row r="94" spans="4:6" s="15" customFormat="1" ht="12.6" hidden="1" thickBot="1" x14ac:dyDescent="0.35">
      <c r="D94" s="46" t="s">
        <v>16</v>
      </c>
      <c r="E94" s="17">
        <v>0</v>
      </c>
      <c r="F94" s="18">
        <f t="shared" si="3"/>
        <v>0</v>
      </c>
    </row>
    <row r="95" spans="4:6" s="15" customFormat="1" ht="12.6" hidden="1" thickBot="1" x14ac:dyDescent="0.35">
      <c r="D95" s="23" t="s">
        <v>17</v>
      </c>
      <c r="E95" s="17">
        <v>20695.2837</v>
      </c>
      <c r="F95" s="18">
        <f t="shared" si="3"/>
        <v>0.17157573661972744</v>
      </c>
    </row>
    <row r="96" spans="4:6" s="15" customFormat="1" ht="12.6" hidden="1" thickBot="1" x14ac:dyDescent="0.35">
      <c r="D96" s="22" t="s">
        <v>18</v>
      </c>
      <c r="E96" s="17">
        <v>128.102</v>
      </c>
      <c r="F96" s="18">
        <f t="shared" si="3"/>
        <v>1.06203883604941E-3</v>
      </c>
    </row>
    <row r="97" spans="1:7" s="15" customFormat="1" ht="12.6" hidden="1" thickBot="1" x14ac:dyDescent="0.35">
      <c r="A97" s="47"/>
      <c r="B97" s="48"/>
      <c r="C97" s="49"/>
      <c r="D97" s="22" t="s">
        <v>19</v>
      </c>
      <c r="E97" s="17">
        <v>19246.3547</v>
      </c>
      <c r="F97" s="18">
        <f t="shared" si="3"/>
        <v>0.15956328662926489</v>
      </c>
      <c r="G97" s="50"/>
    </row>
    <row r="98" spans="1:7" s="15" customFormat="1" ht="12.6" hidden="1" thickBot="1" x14ac:dyDescent="0.35">
      <c r="A98" s="47"/>
      <c r="B98" s="48"/>
      <c r="C98" s="49"/>
      <c r="D98" s="22" t="s">
        <v>20</v>
      </c>
      <c r="E98" s="17">
        <v>1320.827</v>
      </c>
      <c r="F98" s="18">
        <f t="shared" si="3"/>
        <v>1.0950411154413154E-2</v>
      </c>
      <c r="G98" s="50"/>
    </row>
    <row r="99" spans="1:7" s="15" customFormat="1" ht="12.6" hidden="1" thickBot="1" x14ac:dyDescent="0.35">
      <c r="A99" s="47"/>
      <c r="B99" s="48"/>
      <c r="C99" s="49"/>
      <c r="D99" s="22" t="s">
        <v>22</v>
      </c>
      <c r="E99" s="17">
        <v>0</v>
      </c>
      <c r="F99" s="18">
        <f t="shared" si="3"/>
        <v>0</v>
      </c>
      <c r="G99" s="50"/>
    </row>
    <row r="100" spans="1:7" s="15" customFormat="1" ht="12.6" hidden="1" thickBot="1" x14ac:dyDescent="0.35">
      <c r="A100" s="47"/>
      <c r="B100" s="48"/>
      <c r="C100" s="49"/>
      <c r="D100" s="23" t="s">
        <v>23</v>
      </c>
      <c r="E100" s="17">
        <v>788.99914750000005</v>
      </c>
      <c r="F100" s="18">
        <f t="shared" si="3"/>
        <v>6.5412541276082866E-3</v>
      </c>
      <c r="G100" s="50"/>
    </row>
    <row r="101" spans="1:7" s="15" customFormat="1" ht="12.6" hidden="1" thickBot="1" x14ac:dyDescent="0.35">
      <c r="A101" s="47"/>
      <c r="B101" s="48"/>
      <c r="C101" s="49"/>
      <c r="D101" s="33" t="s">
        <v>39</v>
      </c>
      <c r="E101" s="17">
        <v>214.75</v>
      </c>
      <c r="F101" s="18">
        <f t="shared" si="3"/>
        <v>1.7804003063309768E-3</v>
      </c>
      <c r="G101" s="50"/>
    </row>
    <row r="102" spans="1:7" s="15" customFormat="1" ht="15.75" hidden="1" customHeight="1" thickBot="1" x14ac:dyDescent="0.35">
      <c r="A102" s="47"/>
      <c r="B102" s="48"/>
      <c r="C102" s="49"/>
      <c r="D102" s="34"/>
      <c r="E102" s="17">
        <v>0</v>
      </c>
      <c r="F102" s="18">
        <f t="shared" si="3"/>
        <v>0</v>
      </c>
      <c r="G102" s="50"/>
    </row>
    <row r="103" spans="1:7" s="15" customFormat="1" ht="12.6" hidden="1" thickBot="1" x14ac:dyDescent="0.35">
      <c r="A103" s="47"/>
      <c r="B103" s="48"/>
      <c r="C103" s="49"/>
      <c r="D103" s="22" t="s">
        <v>45</v>
      </c>
      <c r="E103" s="17">
        <v>574.24914750000005</v>
      </c>
      <c r="F103" s="18">
        <f t="shared" si="3"/>
        <v>4.7608538212773098E-3</v>
      </c>
      <c r="G103" s="51"/>
    </row>
    <row r="104" spans="1:7" s="15" customFormat="1" ht="12.6" hidden="1" thickBot="1" x14ac:dyDescent="0.35">
      <c r="A104" s="47"/>
      <c r="B104" s="48"/>
      <c r="C104" s="49"/>
      <c r="D104" s="19" t="s">
        <v>46</v>
      </c>
      <c r="E104" s="20">
        <f>E100+E95+E90+E89+E88+E87+E86+E85+E84</f>
        <v>72414.854355551215</v>
      </c>
      <c r="F104" s="21">
        <f t="shared" si="3"/>
        <v>0.60036055356245144</v>
      </c>
      <c r="G104" s="51"/>
    </row>
    <row r="105" spans="1:7" ht="15" hidden="1" thickBot="1" x14ac:dyDescent="0.35">
      <c r="A105" s="52"/>
      <c r="B105" s="53"/>
      <c r="C105" s="54"/>
      <c r="D105" s="25" t="s">
        <v>47</v>
      </c>
      <c r="E105" s="26">
        <f>E104+E83</f>
        <v>120618.94127762408</v>
      </c>
      <c r="F105" s="27">
        <f t="shared" si="3"/>
        <v>1</v>
      </c>
      <c r="G105" s="55"/>
    </row>
    <row r="106" spans="1:7" ht="15" thickBot="1" x14ac:dyDescent="0.35">
      <c r="A106" s="56"/>
      <c r="B106" s="56"/>
      <c r="C106" s="57"/>
      <c r="D106" s="57"/>
      <c r="E106" s="57"/>
      <c r="F106" s="57"/>
      <c r="G106" s="58"/>
    </row>
    <row r="107" spans="1:7" s="4" customFormat="1" ht="21" customHeight="1" x14ac:dyDescent="0.3">
      <c r="A107" s="59"/>
      <c r="B107" s="1" t="s">
        <v>48</v>
      </c>
      <c r="C107" s="2"/>
      <c r="D107" s="2"/>
      <c r="E107" s="2"/>
      <c r="F107" s="3"/>
      <c r="G107" s="60"/>
    </row>
    <row r="108" spans="1:7" s="8" customFormat="1" ht="19.5" customHeight="1" thickBot="1" x14ac:dyDescent="0.35">
      <c r="A108" s="61"/>
      <c r="B108" s="5"/>
      <c r="C108" s="6"/>
      <c r="D108" s="6"/>
      <c r="E108" s="6"/>
      <c r="F108" s="7"/>
      <c r="G108" s="62"/>
    </row>
    <row r="109" spans="1:7" ht="5.25" customHeight="1" thickBot="1" x14ac:dyDescent="0.35">
      <c r="A109" s="57"/>
      <c r="B109" s="63"/>
      <c r="C109" s="63"/>
      <c r="D109" s="64"/>
      <c r="E109" s="64"/>
      <c r="F109" s="64"/>
    </row>
    <row r="110" spans="1:7" ht="15" thickBot="1" x14ac:dyDescent="0.35">
      <c r="A110" s="36"/>
      <c r="B110" s="65" t="s">
        <v>49</v>
      </c>
      <c r="C110" s="66"/>
      <c r="D110" s="10" t="s">
        <v>50</v>
      </c>
      <c r="E110" s="11"/>
      <c r="F110" s="12"/>
      <c r="G110" s="55"/>
    </row>
    <row r="111" spans="1:7" ht="15" thickBot="1" x14ac:dyDescent="0.35">
      <c r="A111" s="36"/>
      <c r="B111" s="67"/>
      <c r="C111" s="68" t="s">
        <v>51</v>
      </c>
      <c r="D111" s="14" t="s">
        <v>2</v>
      </c>
      <c r="E111" s="14" t="s">
        <v>3</v>
      </c>
      <c r="F111" s="14" t="s">
        <v>4</v>
      </c>
      <c r="G111" s="55"/>
    </row>
    <row r="112" spans="1:7" ht="15" thickBot="1" x14ac:dyDescent="0.35">
      <c r="A112" s="36"/>
      <c r="B112" s="67"/>
      <c r="C112" s="69"/>
      <c r="D112" s="16" t="s">
        <v>52</v>
      </c>
      <c r="E112" s="17">
        <f>'[1]TABLA INVENTARIO'!E50+'[1]TABLA INVENTARIO'!G50+'[1]TABLA INVENTARIO'!I50+'[1]TABLA INVENTARIO'!K50</f>
        <v>2765.5880000000006</v>
      </c>
      <c r="F112" s="18">
        <f>E112/$E$138</f>
        <v>5.4302916593601917E-3</v>
      </c>
      <c r="G112" s="55"/>
    </row>
    <row r="113" spans="1:7" ht="15.75" customHeight="1" thickBot="1" x14ac:dyDescent="0.35">
      <c r="A113" s="36"/>
      <c r="B113" s="67"/>
      <c r="C113" s="69"/>
      <c r="D113" s="16" t="s">
        <v>32</v>
      </c>
      <c r="E113" s="17">
        <f>'[1]TABLA INVENTARIO'!D51+'[1]TABLA INVENTARIO'!F51+'[1]TABLA INVENTARIO'!H51+'[1]TABLA INVENTARIO'!J51</f>
        <v>0</v>
      </c>
      <c r="F113" s="18">
        <f t="shared" ref="F113:F138" si="4">E113/$E$138</f>
        <v>0</v>
      </c>
      <c r="G113" s="55"/>
    </row>
    <row r="114" spans="1:7" ht="15" thickBot="1" x14ac:dyDescent="0.35">
      <c r="A114" s="36"/>
      <c r="B114" s="67"/>
      <c r="C114" s="69"/>
      <c r="D114" s="23" t="s">
        <v>5</v>
      </c>
      <c r="E114" s="17">
        <f>'[1]TABLA INVENTARIO'!E52+'[1]TABLA INVENTARIO'!G52+'[1]TABLA INVENTARIO'!I52+'[1]TABLA INVENTARIO'!K52+'[1]TABLA INVENTARIO'!E8+'[1]TABLA INVENTARIO'!G8+'[1]TABLA INVENTARIO'!I8+'[1]TABLA INVENTARIO'!K8</f>
        <v>275416.58111574687</v>
      </c>
      <c r="F114" s="18">
        <f t="shared" si="4"/>
        <v>0.54078639453249711</v>
      </c>
      <c r="G114" s="55"/>
    </row>
    <row r="115" spans="1:7" ht="15" thickBot="1" x14ac:dyDescent="0.35">
      <c r="A115" s="36"/>
      <c r="B115" s="67"/>
      <c r="C115" s="69"/>
      <c r="D115" s="70" t="s">
        <v>6</v>
      </c>
      <c r="E115" s="20">
        <f>SUM(E112:E114)</f>
        <v>278182.16911574686</v>
      </c>
      <c r="F115" s="21">
        <f t="shared" si="4"/>
        <v>0.54621668619185726</v>
      </c>
      <c r="G115" s="55"/>
    </row>
    <row r="116" spans="1:7" ht="15" thickBot="1" x14ac:dyDescent="0.35">
      <c r="A116" s="36"/>
      <c r="B116" s="67"/>
      <c r="C116" s="69"/>
      <c r="D116" s="23" t="s">
        <v>7</v>
      </c>
      <c r="E116" s="17">
        <f>'[1]TABLA INVENTARIO'!E54+'[1]TABLA INVENTARIO'!G54+'[1]TABLA INVENTARIO'!I54+'[1]TABLA INVENTARIO'!K54+'[1]TABLA INVENTARIO'!E10+'[1]TABLA INVENTARIO'!G10+'[1]TABLA INVENTARIO'!I10+'[1]TABLA INVENTARIO'!K10</f>
        <v>18699.624790197351</v>
      </c>
      <c r="F116" s="18">
        <f t="shared" si="4"/>
        <v>3.6717116407568202E-2</v>
      </c>
      <c r="G116" s="55"/>
    </row>
    <row r="117" spans="1:7" ht="15" thickBot="1" x14ac:dyDescent="0.35">
      <c r="A117" s="36"/>
      <c r="B117" s="67"/>
      <c r="C117" s="69"/>
      <c r="D117" s="23" t="s">
        <v>8</v>
      </c>
      <c r="E117" s="17">
        <f>'[1]TABLA INVENTARIO'!E13+'[1]TABLA INVENTARIO'!G13+'[1]TABLA INVENTARIO'!I13+'[1]TABLA INVENTARIO'!K13+'[1]TABLA INVENTARIO'!E57+'[1]TABLA INVENTARIO'!G57+'[1]TABLA INVENTARIO'!I57+'[1]TABLA INVENTARIO'!K57</f>
        <v>22168.845347941027</v>
      </c>
      <c r="F117" s="18">
        <f t="shared" si="4"/>
        <v>4.3529005763175907E-2</v>
      </c>
      <c r="G117" s="55"/>
    </row>
    <row r="118" spans="1:7" ht="15" thickBot="1" x14ac:dyDescent="0.35">
      <c r="A118" s="36"/>
      <c r="B118" s="67"/>
      <c r="C118" s="69"/>
      <c r="D118" s="23" t="s">
        <v>9</v>
      </c>
      <c r="E118" s="17">
        <f>'[1]TABLA INVENTARIO'!E14+'[1]TABLA INVENTARIO'!G14+'[1]TABLA INVENTARIO'!I14+'[1]TABLA INVENTARIO'!K14+'[1]TABLA INVENTARIO'!E58+'[1]TABLA INVENTARIO'!G58+'[1]TABLA INVENTARIO'!I58+'[1]TABLA INVENTARIO'!K58</f>
        <v>16092.390160000003</v>
      </c>
      <c r="F118" s="18">
        <f t="shared" si="4"/>
        <v>3.1597755003644076E-2</v>
      </c>
      <c r="G118" s="55"/>
    </row>
    <row r="119" spans="1:7" ht="15" thickBot="1" x14ac:dyDescent="0.35">
      <c r="A119" s="36"/>
      <c r="B119" s="67"/>
      <c r="C119" s="69"/>
      <c r="D119" s="23" t="s">
        <v>10</v>
      </c>
      <c r="E119" s="17">
        <f>'[1]TABLA INVENTARIO'!E15+'[1]TABLA INVENTARIO'!G15+'[1]TABLA INVENTARIO'!I15+'[1]TABLA INVENTARIO'!K15+'[1]TABLA INVENTARIO'!E56+'[1]TABLA INVENTARIO'!G56+'[1]TABLA INVENTARIO'!I56+'[1]TABLA INVENTARIO'!K56</f>
        <v>21080.415257360204</v>
      </c>
      <c r="F119" s="18">
        <f t="shared" si="4"/>
        <v>4.1391849815624174E-2</v>
      </c>
      <c r="G119" s="55"/>
    </row>
    <row r="120" spans="1:7" ht="15" thickBot="1" x14ac:dyDescent="0.35">
      <c r="A120" s="36"/>
      <c r="B120" s="67"/>
      <c r="C120" s="69"/>
      <c r="D120" s="23" t="s">
        <v>11</v>
      </c>
      <c r="E120" s="17">
        <f>'[1]TABLA INVENTARIO'!E16+'[1]TABLA INVENTARIO'!G16+'[1]TABLA INVENTARIO'!I16+'[1]TABLA INVENTARIO'!K16</f>
        <v>1200.0307499999999</v>
      </c>
      <c r="F120" s="18">
        <f t="shared" si="4"/>
        <v>2.3562862482411529E-3</v>
      </c>
      <c r="G120" s="55"/>
    </row>
    <row r="121" spans="1:7" ht="15" thickBot="1" x14ac:dyDescent="0.35">
      <c r="A121" s="36"/>
      <c r="B121" s="67"/>
      <c r="C121" s="69"/>
      <c r="D121" s="23" t="s">
        <v>12</v>
      </c>
      <c r="E121" s="17">
        <f>'[1]TABLA INVENTARIO'!E17+'[1]TABLA INVENTARIO'!G17+'[1]TABLA INVENTARIO'!I17+'[1]TABLA INVENTARIO'!K17</f>
        <v>296.94690000000003</v>
      </c>
      <c r="F121" s="18">
        <f t="shared" si="4"/>
        <v>5.8306163981868041E-4</v>
      </c>
      <c r="G121" s="55"/>
    </row>
    <row r="122" spans="1:7" ht="15" thickBot="1" x14ac:dyDescent="0.35">
      <c r="A122" s="36"/>
      <c r="B122" s="67"/>
      <c r="C122" s="69"/>
      <c r="D122" s="23" t="s">
        <v>38</v>
      </c>
      <c r="E122" s="17">
        <f>'[1]TABLA INVENTARIO'!E18+'[1]TABLA INVENTARIO'!G18+'[1]TABLA INVENTARIO'!I18+'[1]TABLA INVENTARIO'!K18</f>
        <v>437.58916999999997</v>
      </c>
      <c r="F122" s="18">
        <f t="shared" si="4"/>
        <v>8.5921576897113685E-4</v>
      </c>
      <c r="G122" s="55"/>
    </row>
    <row r="123" spans="1:7" ht="15.75" hidden="1" customHeight="1" thickBot="1" x14ac:dyDescent="0.35">
      <c r="A123" s="36"/>
      <c r="B123" s="67"/>
      <c r="C123" s="69"/>
      <c r="D123" s="22" t="s">
        <v>14</v>
      </c>
      <c r="E123" s="17">
        <v>29.956800000000001</v>
      </c>
      <c r="F123" s="18">
        <f t="shared" si="4"/>
        <v>5.8820822617512576E-5</v>
      </c>
      <c r="G123" s="55"/>
    </row>
    <row r="124" spans="1:7" ht="15.75" hidden="1" customHeight="1" thickBot="1" x14ac:dyDescent="0.35">
      <c r="A124" s="36"/>
      <c r="B124" s="67"/>
      <c r="C124" s="69"/>
      <c r="D124" s="22" t="s">
        <v>15</v>
      </c>
      <c r="E124" s="17">
        <v>117</v>
      </c>
      <c r="F124" s="18">
        <f t="shared" si="4"/>
        <v>2.2973202232044046E-4</v>
      </c>
      <c r="G124" s="55"/>
    </row>
    <row r="125" spans="1:7" ht="15.75" hidden="1" customHeight="1" thickBot="1" x14ac:dyDescent="0.35">
      <c r="A125" s="36"/>
      <c r="B125" s="67"/>
      <c r="C125" s="69"/>
      <c r="D125" s="22" t="s">
        <v>16</v>
      </c>
      <c r="E125" s="17">
        <v>278.45099999999996</v>
      </c>
      <c r="F125" s="18">
        <f t="shared" si="4"/>
        <v>5.4674454142862356E-4</v>
      </c>
      <c r="G125" s="55"/>
    </row>
    <row r="126" spans="1:7" ht="15" thickBot="1" x14ac:dyDescent="0.35">
      <c r="A126" s="36"/>
      <c r="B126" s="67"/>
      <c r="C126" s="69"/>
      <c r="D126" s="23" t="s">
        <v>17</v>
      </c>
      <c r="E126" s="17">
        <f>'[1]TABLA INVENTARIO'!E26+'[1]TABLA INVENTARIO'!G26+'[1]TABLA INVENTARIO'!I26+'[1]TABLA INVENTARIO'!K26</f>
        <v>17905.75461</v>
      </c>
      <c r="F126" s="18">
        <f t="shared" si="4"/>
        <v>3.5158335194263673E-2</v>
      </c>
      <c r="G126" s="55"/>
    </row>
    <row r="127" spans="1:7" ht="15.75" hidden="1" customHeight="1" thickBot="1" x14ac:dyDescent="0.35">
      <c r="A127" s="36"/>
      <c r="B127" s="67"/>
      <c r="C127" s="69"/>
      <c r="D127" s="22" t="s">
        <v>18</v>
      </c>
      <c r="E127" s="17">
        <v>4434.0417699999998</v>
      </c>
      <c r="F127" s="18">
        <f t="shared" si="4"/>
        <v>8.7063366057726944E-3</v>
      </c>
      <c r="G127" s="55"/>
    </row>
    <row r="128" spans="1:7" ht="15.75" hidden="1" customHeight="1" thickBot="1" x14ac:dyDescent="0.35">
      <c r="A128" s="36"/>
      <c r="B128" s="67"/>
      <c r="C128" s="69"/>
      <c r="D128" s="22" t="s">
        <v>19</v>
      </c>
      <c r="E128" s="17">
        <v>10891.522800000001</v>
      </c>
      <c r="F128" s="18">
        <f t="shared" si="4"/>
        <v>2.1385739820454584E-2</v>
      </c>
      <c r="G128" s="55"/>
    </row>
    <row r="129" spans="1:7" ht="15.75" hidden="1" customHeight="1" thickBot="1" x14ac:dyDescent="0.35">
      <c r="A129" s="36"/>
      <c r="B129" s="67"/>
      <c r="C129" s="69"/>
      <c r="D129" s="22" t="s">
        <v>20</v>
      </c>
      <c r="E129" s="17">
        <v>396.15699899999998</v>
      </c>
      <c r="F129" s="18">
        <f t="shared" si="4"/>
        <v>7.7786280800569842E-4</v>
      </c>
      <c r="G129" s="55"/>
    </row>
    <row r="130" spans="1:7" ht="15.75" hidden="1" customHeight="1" thickBot="1" x14ac:dyDescent="0.35">
      <c r="A130" s="36"/>
      <c r="B130" s="67"/>
      <c r="C130" s="69"/>
      <c r="D130" s="22" t="s">
        <v>21</v>
      </c>
      <c r="E130" s="17">
        <v>119.8272</v>
      </c>
      <c r="F130" s="18">
        <f t="shared" si="4"/>
        <v>2.3528329047005031E-4</v>
      </c>
      <c r="G130" s="55"/>
    </row>
    <row r="131" spans="1:7" ht="15.75" hidden="1" customHeight="1" thickBot="1" x14ac:dyDescent="0.35">
      <c r="A131" s="36"/>
      <c r="B131" s="67"/>
      <c r="C131" s="69"/>
      <c r="D131" s="22" t="s">
        <v>22</v>
      </c>
      <c r="E131" s="17">
        <v>134.18643999999904</v>
      </c>
      <c r="F131" s="18">
        <f t="shared" si="4"/>
        <v>2.6347796777077115E-4</v>
      </c>
      <c r="G131" s="55"/>
    </row>
    <row r="132" spans="1:7" ht="15" thickBot="1" x14ac:dyDescent="0.35">
      <c r="A132" s="36"/>
      <c r="B132" s="67"/>
      <c r="C132" s="69"/>
      <c r="D132" s="23" t="s">
        <v>23</v>
      </c>
      <c r="E132" s="17">
        <f>'[1]TABLA INVENTARIO'!E40+'[1]TABLA INVENTARIO'!G40+'[1]TABLA INVENTARIO'!I40+'[1]TABLA INVENTARIO'!K40</f>
        <v>19940.040489517749</v>
      </c>
      <c r="F132" s="18">
        <f t="shared" si="4"/>
        <v>3.9152699374430583E-2</v>
      </c>
      <c r="G132" s="55"/>
    </row>
    <row r="133" spans="1:7" ht="15.75" hidden="1" customHeight="1" thickBot="1" x14ac:dyDescent="0.35">
      <c r="A133" s="36"/>
      <c r="B133" s="67"/>
      <c r="C133" s="69"/>
      <c r="D133" s="22" t="s">
        <v>24</v>
      </c>
      <c r="E133" s="17">
        <v>7306.7760000000007</v>
      </c>
      <c r="F133" s="18">
        <f t="shared" si="4"/>
        <v>1.4347012197627854E-2</v>
      </c>
      <c r="G133" s="55"/>
    </row>
    <row r="134" spans="1:7" ht="15.75" hidden="1" customHeight="1" thickBot="1" x14ac:dyDescent="0.35">
      <c r="A134" s="36"/>
      <c r="B134" s="67"/>
      <c r="C134" s="69"/>
      <c r="D134" s="22" t="s">
        <v>25</v>
      </c>
      <c r="E134" s="17">
        <v>0</v>
      </c>
      <c r="F134" s="18">
        <f t="shared" si="4"/>
        <v>0</v>
      </c>
      <c r="G134" s="55"/>
    </row>
    <row r="135" spans="1:7" ht="15.75" hidden="1" customHeight="1" thickBot="1" x14ac:dyDescent="0.35">
      <c r="A135" s="36"/>
      <c r="B135" s="67"/>
      <c r="C135" s="69"/>
      <c r="D135" s="22" t="s">
        <v>26</v>
      </c>
      <c r="E135" s="17">
        <v>12148.95983200423</v>
      </c>
      <c r="F135" s="18">
        <f t="shared" si="4"/>
        <v>2.3854744540992567E-2</v>
      </c>
      <c r="G135" s="55"/>
    </row>
    <row r="136" spans="1:7" s="15" customFormat="1" ht="12.6" thickBot="1" x14ac:dyDescent="0.35">
      <c r="A136" s="71"/>
      <c r="B136" s="67"/>
      <c r="C136" s="69"/>
      <c r="D136" s="72" t="s">
        <v>40</v>
      </c>
      <c r="E136" s="17">
        <f>'[1]TABLA INVENTARIO'!E44+'[1]TABLA INVENTARIO'!G44+'[1]TABLA INVENTARIO'!I44+'[1]TABLA INVENTARIO'!K44+'[1]TABLA INVENTARIO'!E59+'[1]TABLA INVENTARIO'!G59+'[1]TABLA INVENTARIO'!I59+'[1]TABLA INVENTARIO'!K59</f>
        <v>113285.2286</v>
      </c>
      <c r="F136" s="18">
        <f t="shared" si="4"/>
        <v>0.22243798859240513</v>
      </c>
      <c r="G136" s="50"/>
    </row>
    <row r="137" spans="1:7" ht="15" thickBot="1" x14ac:dyDescent="0.35">
      <c r="A137" s="36"/>
      <c r="B137" s="67"/>
      <c r="C137" s="69"/>
      <c r="D137" s="19" t="s">
        <v>53</v>
      </c>
      <c r="E137" s="20">
        <f>E116+E117+E118+E119+E120+E121+E122+E126+E132+E136</f>
        <v>231106.86607501633</v>
      </c>
      <c r="F137" s="21">
        <f t="shared" si="4"/>
        <v>0.45378331380814269</v>
      </c>
      <c r="G137" s="55"/>
    </row>
    <row r="138" spans="1:7" s="35" customFormat="1" ht="15" thickBot="1" x14ac:dyDescent="0.35">
      <c r="A138" s="36"/>
      <c r="B138" s="67"/>
      <c r="C138" s="73"/>
      <c r="D138" s="29" t="s">
        <v>37</v>
      </c>
      <c r="E138" s="26">
        <f>E137+E115</f>
        <v>509289.03519076318</v>
      </c>
      <c r="F138" s="27">
        <f t="shared" si="4"/>
        <v>1</v>
      </c>
      <c r="G138" s="74"/>
    </row>
    <row r="139" spans="1:7" ht="15" thickBot="1" x14ac:dyDescent="0.35">
      <c r="A139" s="36"/>
      <c r="B139" s="67"/>
      <c r="C139" s="75"/>
      <c r="D139" s="10" t="s">
        <v>54</v>
      </c>
      <c r="E139" s="11"/>
      <c r="F139" s="12"/>
      <c r="G139" s="55"/>
    </row>
    <row r="140" spans="1:7" s="15" customFormat="1" ht="12.6" thickBot="1" x14ac:dyDescent="0.35">
      <c r="A140" s="71"/>
      <c r="B140" s="67"/>
      <c r="C140" s="68" t="s">
        <v>55</v>
      </c>
      <c r="D140" s="14" t="s">
        <v>2</v>
      </c>
      <c r="E140" s="14" t="s">
        <v>3</v>
      </c>
      <c r="F140" s="14" t="s">
        <v>4</v>
      </c>
      <c r="G140" s="50"/>
    </row>
    <row r="141" spans="1:7" s="15" customFormat="1" ht="12.6" thickBot="1" x14ac:dyDescent="0.35">
      <c r="A141" s="71"/>
      <c r="B141" s="67"/>
      <c r="C141" s="69"/>
      <c r="D141" s="16" t="s">
        <v>5</v>
      </c>
      <c r="E141" s="17">
        <f>'[1]TABLA INVENTARIO'!E66+'[1]TABLA INVENTARIO'!G66+'[1]TABLA INVENTARIO'!I66+'[1]TABLA INVENTARIO'!K66</f>
        <v>51794.197923108419</v>
      </c>
      <c r="F141" s="18">
        <f>E141/$E$164</f>
        <v>0.41160785040450731</v>
      </c>
      <c r="G141" s="76"/>
    </row>
    <row r="142" spans="1:7" s="15" customFormat="1" ht="12.6" thickBot="1" x14ac:dyDescent="0.35">
      <c r="A142" s="71"/>
      <c r="B142" s="67"/>
      <c r="C142" s="69"/>
      <c r="D142" s="19" t="s">
        <v>6</v>
      </c>
      <c r="E142" s="20">
        <f>E141</f>
        <v>51794.197923108419</v>
      </c>
      <c r="F142" s="21">
        <f t="shared" ref="F142:F164" si="5">E142/$E$164</f>
        <v>0.41160785040450731</v>
      </c>
      <c r="G142" s="50"/>
    </row>
    <row r="143" spans="1:7" s="15" customFormat="1" ht="12.6" thickBot="1" x14ac:dyDescent="0.35">
      <c r="A143" s="71"/>
      <c r="B143" s="67"/>
      <c r="C143" s="69"/>
      <c r="D143" s="16" t="s">
        <v>7</v>
      </c>
      <c r="E143" s="17">
        <f>'[1]TABLA INVENTARIO'!E69+'[1]TABLA INVENTARIO'!G69+'[1]TABLA INVENTARIO'!I69+'[1]TABLA INVENTARIO'!K69</f>
        <v>1010.2510000000001</v>
      </c>
      <c r="F143" s="18">
        <f t="shared" si="5"/>
        <v>8.0284522041701341E-3</v>
      </c>
      <c r="G143" s="50"/>
    </row>
    <row r="144" spans="1:7" s="15" customFormat="1" ht="12.6" thickBot="1" x14ac:dyDescent="0.35">
      <c r="A144" s="71"/>
      <c r="B144" s="67"/>
      <c r="C144" s="69"/>
      <c r="D144" s="16" t="s">
        <v>8</v>
      </c>
      <c r="E144" s="17">
        <f>'[1]TABLA INVENTARIO'!E73+'[1]TABLA INVENTARIO'!G73+'[1]TABLA INVENTARIO'!I73+'[1]TABLA INVENTARIO'!K73</f>
        <v>36252.303961968239</v>
      </c>
      <c r="F144" s="18">
        <f t="shared" si="5"/>
        <v>0.28809661128740238</v>
      </c>
      <c r="G144" s="50"/>
    </row>
    <row r="145" spans="1:7" s="15" customFormat="1" ht="12.6" thickBot="1" x14ac:dyDescent="0.35">
      <c r="A145" s="71"/>
      <c r="B145" s="67"/>
      <c r="C145" s="69"/>
      <c r="D145" s="23" t="s">
        <v>9</v>
      </c>
      <c r="E145" s="17">
        <f>'[1]TABLA INVENTARIO'!E74+'[1]TABLA INVENTARIO'!G74+'[1]TABLA INVENTARIO'!I74+'[1]TABLA INVENTARIO'!K74</f>
        <v>13441.620840000001</v>
      </c>
      <c r="F145" s="18">
        <f t="shared" si="5"/>
        <v>0.10682039459551855</v>
      </c>
      <c r="G145" s="50"/>
    </row>
    <row r="146" spans="1:7" s="45" customFormat="1" ht="12.6" thickBot="1" x14ac:dyDescent="0.35">
      <c r="A146" s="71"/>
      <c r="B146" s="67"/>
      <c r="C146" s="69"/>
      <c r="D146" s="43" t="s">
        <v>10</v>
      </c>
      <c r="E146" s="17">
        <f>'[1]TABLA INVENTARIO'!E75+'[1]TABLA INVENTARIO'!G75+'[1]TABLA INVENTARIO'!I75+'[1]TABLA INVENTARIO'!K75</f>
        <v>1103.102908282116</v>
      </c>
      <c r="F146" s="18">
        <f t="shared" si="5"/>
        <v>8.7663451710753449E-3</v>
      </c>
      <c r="G146" s="77"/>
    </row>
    <row r="147" spans="1:7" s="15" customFormat="1" ht="12.6" thickBot="1" x14ac:dyDescent="0.35">
      <c r="A147" s="71"/>
      <c r="B147" s="67"/>
      <c r="C147" s="69"/>
      <c r="D147" s="16" t="s">
        <v>11</v>
      </c>
      <c r="E147" s="17">
        <f>'[1]TABLA INVENTARIO'!E76+'[1]TABLA INVENTARIO'!G76+'[1]TABLA INVENTARIO'!I76+'[1]TABLA INVENTARIO'!K76</f>
        <v>631.83654999999999</v>
      </c>
      <c r="F147" s="18">
        <f t="shared" si="5"/>
        <v>5.0211972495179443E-3</v>
      </c>
      <c r="G147" s="50"/>
    </row>
    <row r="148" spans="1:7" s="15" customFormat="1" ht="12.6" thickBot="1" x14ac:dyDescent="0.35">
      <c r="A148" s="71"/>
      <c r="B148" s="67"/>
      <c r="C148" s="69"/>
      <c r="D148" s="16" t="s">
        <v>12</v>
      </c>
      <c r="E148" s="17">
        <f>'[1]TABLA INVENTARIO'!E77+'[1]TABLA INVENTARIO'!G77+'[1]TABLA INVENTARIO'!I77+'[1]TABLA INVENTARIO'!K77</f>
        <v>59.328099999999999</v>
      </c>
      <c r="F148" s="18">
        <f t="shared" si="5"/>
        <v>4.7147967704483943E-4</v>
      </c>
      <c r="G148" s="50"/>
    </row>
    <row r="149" spans="1:7" s="15" customFormat="1" ht="12.6" thickBot="1" x14ac:dyDescent="0.35">
      <c r="A149" s="71"/>
      <c r="B149" s="67"/>
      <c r="C149" s="69"/>
      <c r="D149" s="16" t="s">
        <v>43</v>
      </c>
      <c r="E149" s="17">
        <f>'[1]TABLA INVENTARIO'!E78+'[1]TABLA INVENTARIO'!G78+'[1]TABLA INVENTARIO'!I78+'[1]TABLA INVENTARIO'!K78</f>
        <v>14.419</v>
      </c>
      <c r="F149" s="18">
        <f t="shared" si="5"/>
        <v>1.14587614693704E-4</v>
      </c>
      <c r="G149" s="50"/>
    </row>
    <row r="150" spans="1:7" s="15" customFormat="1" ht="15.75" hidden="1" customHeight="1" thickBot="1" x14ac:dyDescent="0.35">
      <c r="A150" s="71"/>
      <c r="B150" s="67"/>
      <c r="C150" s="69"/>
      <c r="D150" s="46" t="s">
        <v>44</v>
      </c>
      <c r="E150" s="17">
        <v>0</v>
      </c>
      <c r="F150" s="18">
        <f t="shared" si="5"/>
        <v>0</v>
      </c>
      <c r="G150" s="50"/>
    </row>
    <row r="151" spans="1:7" s="15" customFormat="1" ht="15.75" hidden="1" customHeight="1" thickBot="1" x14ac:dyDescent="0.35">
      <c r="A151" s="71"/>
      <c r="B151" s="67"/>
      <c r="C151" s="69"/>
      <c r="D151" s="46" t="s">
        <v>15</v>
      </c>
      <c r="E151" s="17">
        <v>0</v>
      </c>
      <c r="F151" s="18">
        <f t="shared" si="5"/>
        <v>0</v>
      </c>
      <c r="G151" s="50"/>
    </row>
    <row r="152" spans="1:7" s="15" customFormat="1" ht="15.75" hidden="1" customHeight="1" thickBot="1" x14ac:dyDescent="0.35">
      <c r="A152" s="71"/>
      <c r="B152" s="67"/>
      <c r="C152" s="69"/>
      <c r="D152" s="46" t="s">
        <v>14</v>
      </c>
      <c r="E152" s="17">
        <v>19.432000000000002</v>
      </c>
      <c r="F152" s="18">
        <f t="shared" si="5"/>
        <v>1.5442586370261851E-4</v>
      </c>
      <c r="G152" s="50"/>
    </row>
    <row r="153" spans="1:7" s="15" customFormat="1" ht="15.75" hidden="1" customHeight="1" thickBot="1" x14ac:dyDescent="0.35">
      <c r="A153" s="71"/>
      <c r="B153" s="67"/>
      <c r="C153" s="69"/>
      <c r="D153" s="46" t="s">
        <v>16</v>
      </c>
      <c r="E153" s="17">
        <v>0</v>
      </c>
      <c r="F153" s="18">
        <f t="shared" si="5"/>
        <v>0</v>
      </c>
      <c r="G153" s="50"/>
    </row>
    <row r="154" spans="1:7" s="15" customFormat="1" ht="12.6" thickBot="1" x14ac:dyDescent="0.35">
      <c r="A154" s="71"/>
      <c r="B154" s="67"/>
      <c r="C154" s="69"/>
      <c r="D154" s="23" t="s">
        <v>17</v>
      </c>
      <c r="E154" s="17">
        <f>'[1]TABLA INVENTARIO'!E83+'[1]TABLA INVENTARIO'!G83+'[1]TABLA INVENTARIO'!I83+'[1]TABLA INVENTARIO'!K83</f>
        <v>20711.854899999998</v>
      </c>
      <c r="F154" s="18">
        <f t="shared" si="5"/>
        <v>0.16459685476614919</v>
      </c>
      <c r="G154" s="50"/>
    </row>
    <row r="155" spans="1:7" s="15" customFormat="1" ht="15.75" hidden="1" customHeight="1" thickBot="1" x14ac:dyDescent="0.35">
      <c r="A155" s="71"/>
      <c r="B155" s="67"/>
      <c r="C155" s="69"/>
      <c r="D155" s="22" t="s">
        <v>18</v>
      </c>
      <c r="E155" s="17">
        <v>128.102</v>
      </c>
      <c r="F155" s="18">
        <f t="shared" si="5"/>
        <v>1.0180250098822991E-3</v>
      </c>
      <c r="G155" s="50"/>
    </row>
    <row r="156" spans="1:7" s="15" customFormat="1" ht="15.75" hidden="1" customHeight="1" thickBot="1" x14ac:dyDescent="0.35">
      <c r="A156" s="71"/>
      <c r="B156" s="67"/>
      <c r="C156" s="69"/>
      <c r="D156" s="22" t="s">
        <v>19</v>
      </c>
      <c r="E156" s="17">
        <v>19246.3547</v>
      </c>
      <c r="F156" s="18">
        <f t="shared" si="5"/>
        <v>0.15295054279922041</v>
      </c>
      <c r="G156" s="50"/>
    </row>
    <row r="157" spans="1:7" s="15" customFormat="1" ht="15.75" hidden="1" customHeight="1" thickBot="1" x14ac:dyDescent="0.35">
      <c r="A157" s="71"/>
      <c r="B157" s="67"/>
      <c r="C157" s="69"/>
      <c r="D157" s="22" t="s">
        <v>20</v>
      </c>
      <c r="E157" s="17">
        <v>1320.827</v>
      </c>
      <c r="F157" s="18">
        <f t="shared" si="5"/>
        <v>1.0496595835567028E-2</v>
      </c>
      <c r="G157" s="50"/>
    </row>
    <row r="158" spans="1:7" s="15" customFormat="1" ht="15.75" hidden="1" customHeight="1" thickBot="1" x14ac:dyDescent="0.35">
      <c r="A158" s="71"/>
      <c r="B158" s="67"/>
      <c r="C158" s="69"/>
      <c r="D158" s="22" t="s">
        <v>22</v>
      </c>
      <c r="E158" s="17">
        <v>0</v>
      </c>
      <c r="F158" s="18">
        <f t="shared" si="5"/>
        <v>0</v>
      </c>
      <c r="G158" s="50"/>
    </row>
    <row r="159" spans="1:7" s="15" customFormat="1" ht="12.6" thickBot="1" x14ac:dyDescent="0.35">
      <c r="A159" s="71"/>
      <c r="B159" s="67"/>
      <c r="C159" s="69"/>
      <c r="D159" s="23" t="s">
        <v>23</v>
      </c>
      <c r="E159" s="17">
        <f>'[1]TABLA INVENTARIO'!E89+'[1]TABLA INVENTARIO'!G89+'[1]TABLA INVENTARIO'!I89+'[1]TABLA INVENTARIO'!K89</f>
        <v>814.92853999999988</v>
      </c>
      <c r="F159" s="18">
        <f t="shared" si="5"/>
        <v>6.4762270299204335E-3</v>
      </c>
      <c r="G159" s="50"/>
    </row>
    <row r="160" spans="1:7" s="15" customFormat="1" ht="15" hidden="1" customHeight="1" thickBot="1" x14ac:dyDescent="0.35">
      <c r="A160" s="71"/>
      <c r="B160" s="67"/>
      <c r="C160" s="69"/>
      <c r="D160" s="22" t="s">
        <v>24</v>
      </c>
      <c r="E160" s="17">
        <v>214.75</v>
      </c>
      <c r="F160" s="18">
        <f t="shared" si="5"/>
        <v>1.7066155943874703E-3</v>
      </c>
      <c r="G160" s="50"/>
    </row>
    <row r="161" spans="1:7" s="15" customFormat="1" ht="15.75" hidden="1" customHeight="1" thickBot="1" x14ac:dyDescent="0.35">
      <c r="A161" s="71"/>
      <c r="B161" s="67"/>
      <c r="C161" s="69"/>
      <c r="D161" s="22" t="s">
        <v>25</v>
      </c>
      <c r="E161" s="17">
        <v>0</v>
      </c>
      <c r="F161" s="18">
        <f t="shared" si="5"/>
        <v>0</v>
      </c>
      <c r="G161" s="50"/>
    </row>
    <row r="162" spans="1:7" s="15" customFormat="1" ht="15.75" hidden="1" customHeight="1" thickBot="1" x14ac:dyDescent="0.35">
      <c r="A162" s="71"/>
      <c r="B162" s="67"/>
      <c r="C162" s="69"/>
      <c r="D162" s="22" t="s">
        <v>45</v>
      </c>
      <c r="E162" s="17">
        <v>574.24914750000005</v>
      </c>
      <c r="F162" s="18">
        <f t="shared" si="5"/>
        <v>4.5635508739800259E-3</v>
      </c>
      <c r="G162" s="51"/>
    </row>
    <row r="163" spans="1:7" s="15" customFormat="1" ht="12.6" thickBot="1" x14ac:dyDescent="0.35">
      <c r="A163" s="71"/>
      <c r="B163" s="67"/>
      <c r="C163" s="69"/>
      <c r="D163" s="19" t="s">
        <v>56</v>
      </c>
      <c r="E163" s="20">
        <f>E159+E154+E149+E148+E147+E146+E145+E144+E143</f>
        <v>74039.645800250364</v>
      </c>
      <c r="F163" s="21">
        <f t="shared" si="5"/>
        <v>0.58839214959549258</v>
      </c>
      <c r="G163" s="51"/>
    </row>
    <row r="164" spans="1:7" ht="15" thickBot="1" x14ac:dyDescent="0.35">
      <c r="A164" s="36"/>
      <c r="B164" s="67"/>
      <c r="C164" s="73"/>
      <c r="D164" s="78" t="s">
        <v>47</v>
      </c>
      <c r="E164" s="26">
        <f>E163+E142</f>
        <v>125833.84372335879</v>
      </c>
      <c r="F164" s="27">
        <f t="shared" si="5"/>
        <v>1</v>
      </c>
      <c r="G164" s="55"/>
    </row>
    <row r="165" spans="1:7" ht="24.75" customHeight="1" thickBot="1" x14ac:dyDescent="0.35">
      <c r="A165" s="36"/>
      <c r="B165" s="67"/>
      <c r="C165" s="79" t="s">
        <v>57</v>
      </c>
      <c r="D165" s="80"/>
      <c r="E165" s="81">
        <f>E115+E142</f>
        <v>329976.36703885527</v>
      </c>
      <c r="F165" s="82">
        <f>E165/E167</f>
        <v>0.51954728446095377</v>
      </c>
      <c r="G165" s="55"/>
    </row>
    <row r="166" spans="1:7" ht="24.9" customHeight="1" thickBot="1" x14ac:dyDescent="0.35">
      <c r="A166" s="36"/>
      <c r="B166" s="67"/>
      <c r="C166" s="83" t="s">
        <v>58</v>
      </c>
      <c r="D166" s="84"/>
      <c r="E166" s="85">
        <f>E137+E163</f>
        <v>305146.51187526667</v>
      </c>
      <c r="F166" s="86">
        <f>E166/E167</f>
        <v>0.48045271553904612</v>
      </c>
      <c r="G166" s="55"/>
    </row>
    <row r="167" spans="1:7" s="35" customFormat="1" ht="24.9" customHeight="1" thickBot="1" x14ac:dyDescent="0.35">
      <c r="A167" s="36"/>
      <c r="B167" s="87"/>
      <c r="C167" s="88" t="s">
        <v>49</v>
      </c>
      <c r="D167" s="89"/>
      <c r="E167" s="90">
        <f>E138+E164</f>
        <v>635122.878914122</v>
      </c>
      <c r="F167" s="91">
        <f>E167/E167</f>
        <v>1</v>
      </c>
      <c r="G167" s="74"/>
    </row>
    <row r="168" spans="1:7" x14ac:dyDescent="0.3">
      <c r="A168" s="92"/>
      <c r="B168" s="64"/>
      <c r="C168" s="64"/>
    </row>
  </sheetData>
  <mergeCells count="17">
    <mergeCell ref="C167:D167"/>
    <mergeCell ref="D78:F79"/>
    <mergeCell ref="D101:D102"/>
    <mergeCell ref="B107:F108"/>
    <mergeCell ref="B110:B167"/>
    <mergeCell ref="D110:F110"/>
    <mergeCell ref="C111:C138"/>
    <mergeCell ref="D139:F139"/>
    <mergeCell ref="C140:C164"/>
    <mergeCell ref="C165:D165"/>
    <mergeCell ref="C166:D166"/>
    <mergeCell ref="D2:F3"/>
    <mergeCell ref="D5:F5"/>
    <mergeCell ref="D32:F32"/>
    <mergeCell ref="D45:F46"/>
    <mergeCell ref="D48:F48"/>
    <mergeCell ref="D71:D72"/>
  </mergeCells>
  <printOptions horizontalCentered="1" verticalCentered="1"/>
  <pageMargins left="0.55118110236220474" right="0.70866141732283472" top="0.43307086614173229" bottom="0.39370078740157483" header="0.31496062992125984" footer="0.19685039370078741"/>
  <pageSetup paperSize="9" orientation="portrait" r:id="rId1"/>
  <rowBreaks count="3" manualBreakCount="3">
    <brk id="43" max="16383" man="1"/>
    <brk id="76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Cuadros publicacion 2024</vt:lpstr>
      <vt:lpstr>'Cuadros publicacion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Rodríguez San Juan</dc:creator>
  <cp:lastModifiedBy>Nuria Rodríguez San Juan</cp:lastModifiedBy>
  <dcterms:created xsi:type="dcterms:W3CDTF">2025-06-30T12:48:03Z</dcterms:created>
  <dcterms:modified xsi:type="dcterms:W3CDTF">2025-06-30T12:48:31Z</dcterms:modified>
</cp:coreProperties>
</file>